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0" windowWidth="13728" windowHeight="9132"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externalReferences>
    <externalReference r:id="rId13"/>
  </externalReference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<sst xmlns="http://schemas.openxmlformats.org/spreadsheetml/2006/main" count="3786" uniqueCount="2992">
  <si>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</si>
  <si>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</si>
  <si>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</si>
  <si>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</si>
  <si>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</si>
  <si>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</si>
  <si>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</si>
  <si>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</si>
  <si>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</si>
  <si>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</si>
  <si>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</si>
  <si>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</si>
  <si>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</si>
  <si>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</si>
  <si>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</si>
  <si>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</si>
  <si>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</si>
  <si>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</si>
  <si>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</si>
  <si>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</si>
  <si>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</si>
  <si>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</si>
  <si>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</si>
  <si>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</si>
  <si>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</si>
  <si>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</si>
  <si>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</si>
  <si>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</si>
  <si>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</si>
  <si>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</si>
  <si>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</si>
  <si>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</si>
  <si>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</si>
  <si>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</si>
  <si>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</si>
  <si>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</si>
  <si>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</si>
  <si>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</si>
  <si>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</si>
  <si>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</si>
  <si>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</si>
  <si>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</si>
  <si>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</si>
  <si>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</si>
  <si>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</si>
  <si>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</si>
  <si>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</si>
  <si>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</si>
  <si>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</si>
  <si>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</si>
  <si>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</si>
  <si>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</si>
  <si>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</si>
  <si>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</si>
  <si>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</si>
  <si>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</si>
  <si>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</si>
  <si>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</si>
  <si>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</si>
  <si>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</si>
  <si>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</si>
  <si>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</si>
  <si>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</si>
  <si>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</si>
  <si>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</si>
  <si>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</si>
  <si>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</si>
  <si>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</si>
  <si>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</si>
  <si>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</si>
  <si>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</si>
  <si>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</si>
  <si>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</si>
  <si>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</si>
  <si>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</si>
  <si>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</si>
  <si>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</si>
  <si>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</si>
  <si>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</si>
  <si>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</si>
  <si>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</si>
  <si>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</si>
  <si>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</si>
  <si>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</si>
  <si>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</si>
  <si>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</si>
  <si>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</si>
  <si>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</si>
  <si>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</si>
  <si>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</si>
  <si>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</si>
  <si>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</si>
  <si>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</si>
  <si>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</si>
  <si>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</si>
  <si>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</si>
  <si>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</si>
  <si>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</si>
  <si>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</si>
  <si>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</si>
  <si>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</si>
  <si>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</si>
  <si>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</si>
  <si>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</si>
  <si>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</si>
  <si>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</si>
  <si>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</si>
  <si>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</si>
  <si>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</si>
  <si>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</si>
  <si>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</si>
  <si>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</si>
  <si>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</si>
  <si>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</si>
  <si>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</si>
  <si>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</si>
  <si>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</si>
  <si>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</si>
  <si>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</si>
  <si>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</si>
  <si>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</si>
  <si>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</si>
  <si>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</si>
  <si>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</si>
  <si>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</si>
  <si>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</si>
  <si>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</si>
  <si>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</si>
  <si>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</si>
  <si>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</si>
  <si>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</si>
  <si>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</si>
  <si>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</si>
  <si>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</si>
  <si>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</si>
  <si>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</si>
  <si>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</si>
  <si>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</si>
  <si>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</si>
  <si>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</si>
  <si>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</si>
  <si>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</si>
  <si>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</si>
  <si>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</si>
  <si>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</si>
  <si>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</si>
  <si>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</si>
  <si>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</si>
  <si>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</si>
  <si>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</si>
  <si>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</si>
  <si>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</si>
  <si>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</si>
  <si>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</si>
  <si>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</si>
  <si>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</si>
  <si>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</si>
  <si>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</si>
  <si>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</si>
  <si>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</si>
  <si>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</si>
  <si>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</si>
  <si>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</si>
  <si>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</si>
  <si>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</si>
  <si>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</si>
  <si>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</si>
  <si>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</si>
  <si>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</si>
  <si>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</si>
  <si>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</si>
  <si>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</si>
  <si>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</si>
  <si>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</si>
  <si>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</si>
  <si>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</si>
  <si>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</si>
  <si>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</si>
  <si>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</si>
  <si>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</si>
  <si>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</si>
  <si>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</si>
  <si>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</si>
  <si>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</si>
  <si>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</si>
  <si>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</si>
  <si>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</si>
  <si>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</si>
  <si>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</si>
  <si>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</si>
  <si>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</si>
  <si>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</si>
  <si>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</si>
  <si>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</si>
  <si>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</si>
  <si>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</si>
  <si>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</si>
  <si>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</si>
  <si>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</si>
  <si>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</si>
  <si>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</si>
  <si>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</si>
  <si>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</si>
  <si>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</si>
  <si>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</si>
  <si>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</si>
  <si>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</si>
  <si>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</si>
  <si>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</si>
  <si>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</si>
  <si>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</si>
  <si>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</si>
  <si>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</si>
  <si>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</si>
  <si>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</si>
  <si>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</si>
  <si>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</si>
  <si>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</si>
  <si>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</si>
  <si>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</si>
  <si>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</si>
  <si>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</si>
  <si>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</si>
  <si>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</si>
  <si>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</si>
  <si>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</si>
  <si>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</si>
  <si>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</si>
  <si>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</si>
  <si>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</si>
  <si>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</si>
  <si>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</si>
  <si>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</si>
  <si>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</si>
  <si>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</si>
  <si>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</si>
  <si>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</si>
  <si>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</si>
  <si>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</si>
  <si>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</si>
  <si>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</si>
  <si>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</si>
  <si>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</si>
  <si>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</si>
  <si>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</si>
  <si>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</si>
  <si>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</si>
  <si>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</si>
  <si>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</si>
  <si>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</si>
  <si>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</si>
  <si>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</si>
  <si>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</si>
  <si>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</si>
  <si>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</si>
  <si>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</si>
  <si>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</si>
  <si>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</si>
  <si>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</si>
  <si>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</si>
  <si>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</si>
  <si>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</si>
  <si>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</si>
  <si>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</si>
  <si>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</si>
  <si>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</si>
  <si>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</si>
  <si>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</si>
  <si>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</si>
  <si>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</si>
  <si>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</si>
  <si>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</si>
  <si>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</si>
  <si>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</si>
  <si>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</si>
  <si>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</si>
  <si>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</si>
  <si>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</si>
  <si>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</si>
  <si>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</si>
  <si>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</si>
  <si>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</si>
  <si>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</si>
  <si>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</si>
  <si>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</si>
  <si>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</si>
  <si>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</si>
  <si>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</si>
  <si>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</si>
  <si>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</si>
  <si>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</si>
  <si>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</si>
  <si>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</si>
  <si>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</si>
  <si>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</si>
  <si>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</si>
  <si>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</si>
  <si>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</si>
  <si>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</si>
  <si>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</si>
  <si>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</si>
  <si>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</si>
  <si>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</si>
  <si>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</si>
  <si>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</si>
  <si>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</si>
  <si>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</si>
  <si>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</si>
  <si>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</si>
  <si>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</si>
  <si>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</si>
  <si>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</si>
  <si>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</si>
  <si>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</si>
  <si>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</si>
  <si>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</si>
  <si>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</si>
  <si>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</si>
  <si>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</si>
  <si>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</si>
  <si>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</si>
  <si>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</si>
  <si>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</si>
  <si>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</si>
  <si>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</si>
  <si>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</si>
  <si>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</si>
  <si>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</si>
  <si>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</si>
  <si>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</si>
  <si>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</si>
  <si>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</si>
  <si>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</si>
  <si>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</si>
  <si>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</si>
  <si>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</si>
  <si>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</si>
  <si>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</si>
  <si>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</si>
  <si>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</si>
  <si>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</si>
  <si>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</si>
  <si>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</si>
  <si>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</si>
  <si>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</si>
  <si>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</si>
  <si>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</si>
  <si>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</si>
  <si>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</si>
  <si>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</si>
  <si>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</si>
  <si>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</si>
  <si>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</si>
  <si>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</si>
  <si>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</si>
  <si>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</si>
  <si>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</si>
  <si>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</si>
  <si>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</si>
  <si>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</si>
  <si>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</si>
  <si>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</si>
  <si>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</si>
  <si>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</si>
  <si>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</si>
  <si>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</si>
  <si>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</si>
  <si>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</si>
  <si>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</si>
  <si>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</si>
  <si>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</si>
  <si>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</si>
  <si>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</si>
  <si>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</si>
  <si>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</si>
  <si>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</si>
  <si>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</si>
  <si>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</si>
  <si>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</si>
  <si>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</si>
  <si>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</si>
  <si>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</si>
  <si>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</si>
  <si>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</si>
  <si>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</si>
  <si>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</si>
  <si>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</si>
  <si>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</si>
  <si>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</si>
  <si>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</si>
  <si>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</si>
  <si>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</si>
  <si>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</si>
  <si>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</si>
  <si>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</si>
  <si>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</si>
  <si>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</si>
  <si>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</si>
  <si>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</si>
  <si>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</si>
  <si>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</si>
  <si>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</si>
  <si>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</si>
  <si>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</si>
  <si>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</si>
  <si>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</si>
  <si>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</si>
  <si>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</si>
  <si>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</si>
  <si>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</si>
  <si>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</si>
  <si>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</si>
  <si>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</si>
  <si>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</si>
  <si>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</si>
  <si>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</si>
  <si>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</si>
  <si>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</si>
  <si>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</si>
  <si>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</si>
  <si>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</si>
  <si>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</si>
  <si>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</si>
  <si>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</si>
  <si>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</si>
  <si>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</si>
  <si>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</si>
  <si>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</si>
  <si>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</si>
  <si>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</si>
  <si>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</si>
  <si>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</si>
  <si>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</si>
  <si>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</si>
  <si>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</si>
  <si>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</si>
  <si>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</si>
  <si>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</si>
  <si>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</si>
  <si>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</si>
  <si>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</si>
  <si>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</si>
  <si>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</si>
  <si>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</si>
  <si>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</si>
  <si>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</si>
  <si>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</si>
  <si>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</si>
  <si>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</si>
  <si>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</si>
  <si>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</si>
  <si>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</si>
  <si>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</si>
  <si>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</si>
  <si>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</si>
  <si>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</si>
  <si>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</si>
  <si>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</si>
  <si>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</si>
  <si>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</si>
  <si>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</si>
  <si>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</si>
  <si>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</si>
  <si>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</si>
  <si>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</si>
  <si>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</si>
  <si>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</si>
  <si>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</si>
  <si>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</si>
  <si>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</si>
  <si>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</si>
  <si>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</si>
  <si>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</si>
  <si>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</si>
  <si>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</si>
  <si>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</si>
  <si>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</si>
  <si>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</si>
  <si>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</si>
  <si>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</si>
  <si>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</si>
  <si>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</si>
  <si>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</si>
  <si>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</si>
  <si>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</si>
  <si>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</si>
  <si>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</si>
  <si>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</si>
  <si>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</si>
  <si>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</si>
  <si>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</si>
  <si>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</si>
  <si>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</si>
  <si>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</si>
  <si>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</si>
  <si>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</si>
  <si>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</si>
  <si>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</si>
  <si>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</si>
  <si>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</si>
  <si>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</si>
  <si>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</si>
  <si>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</si>
  <si>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</si>
  <si>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</si>
  <si>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</si>
  <si>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</si>
  <si>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</si>
  <si>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</si>
  <si>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</si>
  <si>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</si>
  <si>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</si>
  <si>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</si>
  <si>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</si>
  <si>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</si>
  <si>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</si>
  <si>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</si>
  <si>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</si>
  <si>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</si>
  <si>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</si>
  <si>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</si>
  <si>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</si>
  <si>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</si>
  <si>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</si>
  <si>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</si>
  <si>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</si>
  <si>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</si>
  <si>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</si>
  <si>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</si>
  <si>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</si>
  <si>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</si>
  <si>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</si>
  <si>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</si>
  <si>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</si>
  <si>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</si>
  <si>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</si>
  <si>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</si>
  <si>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</si>
  <si>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</si>
  <si>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</si>
  <si>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</si>
  <si>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</si>
  <si>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</si>
  <si>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</si>
  <si>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</si>
  <si>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</si>
  <si>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</si>
  <si>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</si>
  <si>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</si>
  <si>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</si>
  <si>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</si>
  <si>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</si>
  <si>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</si>
  <si>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</si>
  <si>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</si>
  <si>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</si>
  <si>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</si>
  <si>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</si>
  <si>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</si>
  <si>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</si>
  <si>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</si>
  <si>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</si>
  <si>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</si>
  <si>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</si>
  <si>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</si>
  <si>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</si>
  <si>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</si>
  <si>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</si>
  <si>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</si>
  <si>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</si>
  <si>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</si>
  <si>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</si>
  <si>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</si>
  <si>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</si>
  <si>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</si>
  <si>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</si>
  <si>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</si>
  <si>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</si>
  <si>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</si>
  <si>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</si>
  <si>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</si>
  <si>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</si>
  <si>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</si>
  <si>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</si>
  <si>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</si>
  <si>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</si>
  <si>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</si>
  <si>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</si>
  <si>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</si>
  <si>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</si>
  <si>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</si>
  <si>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</si>
  <si>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</si>
  <si>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</si>
  <si>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</si>
  <si>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</si>
  <si>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</si>
  <si>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</si>
  <si>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</si>
  <si>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</si>
  <si>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</si>
  <si>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</si>
  <si>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</si>
  <si>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</si>
  <si>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</si>
  <si>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</si>
  <si>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</si>
  <si>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</si>
  <si>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</si>
  <si>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</si>
  <si>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</si>
  <si>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</si>
  <si>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</si>
  <si>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</si>
  <si>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</si>
  <si>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</si>
  <si>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</si>
  <si>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</si>
  <si>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</si>
  <si>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</si>
  <si>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</si>
  <si>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</si>
  <si>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</si>
  <si>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</si>
  <si>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</si>
  <si>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</si>
  <si>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</si>
  <si>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</si>
  <si>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</si>
  <si>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</si>
  <si>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</si>
  <si>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</si>
  <si>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</si>
  <si>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</si>
  <si>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</si>
  <si>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</si>
  <si>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</si>
  <si>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</si>
  <si>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</si>
  <si>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</si>
  <si>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</si>
  <si>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</si>
  <si>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</si>
  <si>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</si>
  <si>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</si>
  <si>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</si>
  <si>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</si>
  <si>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</si>
  <si>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</si>
  <si>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</si>
  <si>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</si>
  <si>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</si>
  <si>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</si>
  <si>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</si>
  <si>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</si>
  <si>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</si>
  <si>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</si>
  <si>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</si>
  <si>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</si>
  <si>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</si>
  <si>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</si>
  <si>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</si>
  <si>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</si>
  <si>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</si>
  <si>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</si>
  <si>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</si>
  <si>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</si>
  <si>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</si>
  <si>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</si>
  <si>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</si>
  <si>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</si>
  <si>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</si>
  <si>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</si>
  <si>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</si>
  <si>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</si>
  <si>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</si>
  <si>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</si>
  <si>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</si>
  <si>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</si>
  <si>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</si>
  <si>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</si>
  <si>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</si>
  <si>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</si>
  <si>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</si>
  <si>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</si>
  <si>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</si>
  <si>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</si>
  <si>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</si>
  <si>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</si>
  <si>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</si>
  <si>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</si>
  <si>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</si>
  <si>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</si>
  <si>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</si>
  <si>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</si>
  <si>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</si>
  <si>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</si>
  <si>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</si>
  <si>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</si>
  <si>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</si>
  <si>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</si>
  <si>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</si>
  <si>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</si>
  <si>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</si>
  <si>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</si>
  <si>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</si>
  <si>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</si>
  <si>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</si>
  <si>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</si>
  <si>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</si>
  <si>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</si>
  <si>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</si>
  <si>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</si>
  <si>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</si>
  <si>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</si>
  <si>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</si>
  <si>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</si>
  <si>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</si>
  <si>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</si>
  <si>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</si>
  <si>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</si>
  <si>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</si>
  <si>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</si>
  <si>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</si>
  <si>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</si>
  <si>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</si>
  <si>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</si>
  <si>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</si>
  <si>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</si>
  <si>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</si>
  <si>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</si>
  <si>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</si>
  <si>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</si>
  <si>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</si>
  <si>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</si>
  <si>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</si>
  <si>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</si>
  <si>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</si>
  <si>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</si>
  <si>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</si>
  <si>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</si>
  <si>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</si>
  <si>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</si>
  <si>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</si>
  <si>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</si>
  <si>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</si>
  <si>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</si>
  <si>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</si>
  <si>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</si>
  <si>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</si>
  <si>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</si>
  <si>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</si>
  <si>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</si>
  <si>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</si>
  <si>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</si>
  <si>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</si>
  <si>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</si>
  <si>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</si>
  <si>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</si>
  <si>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</si>
  <si>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</si>
  <si>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</si>
  <si>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</si>
  <si>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</si>
  <si>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</si>
  <si>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</si>
  <si>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</si>
  <si>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</si>
  <si>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</si>
  <si>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</si>
  <si>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</si>
  <si>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</si>
  <si>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</si>
  <si>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</si>
  <si>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</si>
  <si>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</si>
  <si>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</si>
  <si>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</si>
  <si>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</si>
  <si>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</si>
  <si>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</si>
  <si>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</si>
  <si>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</si>
  <si>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</si>
  <si>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</si>
  <si>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</si>
  <si>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</si>
  <si>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</si>
  <si>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</si>
  <si>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</si>
  <si>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</si>
  <si>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</si>
  <si>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</si>
  <si>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</si>
  <si>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</si>
  <si>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</si>
  <si>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</si>
  <si>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</si>
  <si>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</si>
  <si>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</si>
  <si>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</si>
  <si>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</si>
  <si>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</si>
  <si>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</si>
  <si>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</si>
  <si>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</si>
  <si>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</si>
  <si>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</si>
  <si>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</si>
  <si>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</si>
  <si>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</si>
  <si>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</si>
  <si>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</si>
  <si>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</si>
  <si>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</si>
  <si>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</si>
  <si>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</si>
  <si>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</si>
  <si>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</si>
  <si>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</si>
  <si>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</si>
  <si>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</si>
  <si>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</si>
  <si>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</si>
  <si>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</si>
  <si>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</si>
  <si>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</si>
  <si>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</si>
  <si>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</si>
  <si>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</si>
  <si>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</si>
  <si>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</si>
  <si>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</si>
  <si>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</si>
  <si>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</si>
  <si>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</si>
  <si>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</si>
  <si>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</si>
  <si>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</si>
  <si>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</si>
  <si>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</si>
  <si>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</si>
  <si>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</si>
  <si>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</si>
  <si>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</si>
  <si>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</si>
  <si>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</si>
  <si>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</si>
  <si>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</si>
  <si>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</si>
  <si>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</si>
  <si>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</si>
  <si>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</si>
  <si>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</si>
  <si>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</si>
  <si>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</si>
  <si>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</si>
  <si>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</si>
  <si>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</si>
  <si>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</si>
  <si>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</si>
  <si>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</si>
  <si>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</si>
  <si>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</si>
  <si>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</si>
  <si>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</si>
  <si>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</si>
  <si>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</si>
  <si>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</si>
  <si>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</si>
  <si>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</si>
  <si>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</si>
  <si>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</si>
  <si>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</si>
  <si>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</si>
  <si>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</si>
  <si>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</si>
  <si>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</si>
  <si>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</si>
  <si>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</si>
  <si>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</si>
  <si>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</si>
  <si>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</si>
  <si>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</si>
  <si>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</si>
  <si>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</si>
  <si>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</si>
  <si>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</si>
  <si>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</si>
  <si>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</si>
  <si>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</si>
  <si>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</si>
  <si>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</si>
  <si>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</si>
  <si>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</si>
  <si>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</si>
  <si>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</si>
  <si>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</si>
  <si>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</si>
  <si>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</si>
  <si>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</si>
  <si>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</si>
  <si>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</si>
  <si>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</si>
  <si>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</si>
  <si>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</si>
  <si>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</si>
  <si>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</si>
  <si>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</si>
  <si>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</si>
  <si>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</si>
  <si>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</si>
  <si>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</si>
  <si>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</si>
  <si>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</si>
  <si>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</si>
  <si>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</si>
  <si>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</si>
  <si>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</si>
  <si>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</si>
  <si>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</si>
  <si>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</si>
  <si>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</si>
  <si>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</si>
  <si>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</si>
  <si>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</si>
  <si>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</si>
  <si>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</si>
  <si>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</si>
  <si>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</si>
  <si>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</si>
  <si>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</si>
  <si>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</si>
  <si>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</si>
  <si>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</si>
  <si>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</si>
  <si>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</si>
  <si>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</si>
  <si>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</si>
  <si>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</si>
  <si>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</si>
  <si>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</si>
  <si>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</si>
  <si>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</si>
  <si>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</si>
  <si>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</si>
  <si>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</si>
  <si>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</si>
  <si>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</si>
  <si>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</si>
  <si>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</si>
  <si>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</si>
  <si>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</si>
  <si>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</si>
  <si>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</si>
  <si>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</si>
  <si>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</si>
  <si>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</si>
  <si>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</si>
  <si>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</si>
  <si>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</si>
  <si>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</si>
  <si>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</si>
  <si>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</si>
  <si>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</si>
  <si>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</si>
  <si>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</si>
  <si>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</si>
  <si>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</si>
  <si>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</si>
  <si>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</si>
  <si>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</si>
  <si>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</si>
  <si>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</si>
  <si>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</si>
  <si>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</si>
  <si>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</si>
  <si>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</si>
  <si>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</si>
  <si>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</si>
  <si>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</si>
  <si>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</si>
  <si>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</si>
  <si>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</si>
  <si>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</si>
  <si>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</si>
  <si>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</si>
  <si>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</si>
  <si>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</si>
  <si>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</si>
  <si>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</si>
  <si>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</si>
  <si>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</si>
  <si>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</si>
  <si>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</si>
  <si>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</si>
  <si>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</si>
  <si>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</si>
  <si>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</si>
  <si>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</si>
  <si>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</si>
  <si>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</si>
  <si>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</si>
  <si>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</si>
  <si>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</si>
  <si>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</si>
  <si>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</si>
  <si>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</si>
  <si>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</si>
  <si>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</si>
  <si>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</si>
  <si>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</si>
  <si>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</si>
  <si>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</si>
  <si>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</si>
  <si>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</si>
  <si>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</si>
  <si>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</si>
  <si>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</si>
  <si>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</si>
  <si>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</si>
  <si>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</si>
  <si>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</si>
  <si>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</si>
  <si>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</si>
  <si>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</si>
  <si>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</si>
  <si>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</si>
  <si>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</si>
  <si>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</si>
  <si>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</si>
  <si>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</si>
  <si>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</si>
  <si>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</si>
  <si>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</si>
  <si>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</si>
  <si>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</si>
  <si>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</si>
  <si>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</si>
  <si>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</si>
  <si>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</si>
  <si>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</si>
  <si>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</si>
  <si>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</si>
  <si>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</si>
  <si>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</si>
  <si>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</si>
  <si>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</si>
  <si>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</si>
  <si>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</si>
  <si>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</si>
  <si>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</si>
  <si>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</si>
  <si>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</si>
  <si>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</si>
  <si>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</si>
  <si>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</si>
  <si>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</si>
  <si>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</si>
  <si>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</si>
  <si>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</si>
  <si>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</si>
  <si>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</si>
  <si>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</si>
  <si>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</si>
  <si>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</si>
  <si>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</si>
  <si>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</si>
  <si>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</si>
  <si>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</si>
  <si>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</si>
  <si>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</si>
  <si>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</si>
  <si>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</si>
  <si>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</si>
  <si>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</si>
  <si>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</si>
  <si>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</si>
  <si>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</si>
  <si>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</si>
  <si>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</si>
  <si>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</si>
  <si>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</si>
  <si>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</si>
  <si>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</si>
  <si>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</si>
  <si>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</si>
  <si>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</si>
  <si>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</si>
  <si>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</si>
  <si>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</si>
  <si>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</si>
  <si>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</si>
  <si>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</si>
  <si>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</si>
  <si>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</si>
  <si>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</si>
  <si>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</si>
  <si>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</si>
  <si>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</si>
  <si>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</si>
  <si>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</si>
  <si>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</si>
  <si>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</si>
  <si>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</si>
  <si>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</si>
  <si>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</si>
  <si>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</si>
  <si>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</si>
  <si>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</si>
  <si>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</si>
  <si>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</si>
  <si>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</si>
  <si>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</si>
  <si>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</si>
  <si>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</si>
  <si>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</si>
  <si>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</si>
  <si>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</si>
  <si>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</si>
  <si>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</si>
  <si>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</si>
  <si>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</si>
  <si>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</si>
  <si>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</si>
  <si>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</si>
  <si>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</si>
  <si>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</si>
  <si>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</si>
  <si>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</si>
  <si>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</si>
  <si>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</si>
  <si>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</si>
  <si>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</si>
  <si>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</si>
  <si>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</si>
  <si>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</si>
  <si>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</si>
  <si>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</si>
  <si>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</si>
  <si>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</si>
  <si>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</si>
  <si>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</si>
  <si>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</si>
  <si>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</si>
  <si>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</si>
  <si>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</si>
  <si>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</si>
  <si>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</si>
  <si>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</si>
  <si>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</si>
  <si>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</si>
  <si>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</si>
  <si>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</si>
  <si>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</si>
  <si>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</si>
  <si>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</si>
  <si>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</si>
  <si>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</si>
  <si>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</si>
  <si>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</si>
  <si>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</si>
  <si>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</si>
  <si>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</si>
  <si>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</si>
  <si>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</si>
  <si>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</si>
  <si>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</si>
  <si>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</si>
  <si>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</si>
  <si>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</si>
  <si>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</si>
  <si>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</si>
  <si>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</si>
  <si>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</si>
  <si>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</si>
  <si>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</si>
  <si>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</si>
  <si>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</si>
  <si>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</si>
  <si>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</si>
  <si>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</si>
  <si>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</si>
  <si>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</si>
  <si>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</si>
  <si>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</si>
  <si>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</si>
  <si>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</si>
  <si>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</si>
  <si>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</si>
  <si>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</si>
  <si>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</si>
  <si>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</si>
  <si>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</si>
  <si>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</si>
  <si>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</si>
  <si>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</si>
  <si>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</si>
  <si>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</si>
  <si>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</si>
  <si>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</si>
  <si>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</si>
  <si>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</si>
  <si>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</si>
  <si>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</si>
  <si>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</si>
  <si>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</si>
  <si>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</si>
  <si>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</si>
  <si>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</si>
  <si>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</si>
  <si>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</si>
  <si>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</si>
  <si>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</si>
  <si>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</si>
  <si>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</si>
  <si>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</si>
  <si>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</si>
  <si>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</si>
  <si>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</si>
  <si>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</si>
  <si>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</si>
  <si>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</si>
  <si>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</si>
  <si>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</si>
  <si>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</si>
  <si>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</si>
  <si>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</si>
  <si>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</si>
  <si>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</si>
  <si>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</si>
  <si>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</si>
  <si>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</si>
  <si>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</si>
  <si>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</si>
  <si>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</si>
  <si>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</si>
  <si>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</si>
  <si>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</si>
  <si>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</si>
  <si>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</si>
  <si>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</si>
  <si>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</si>
  <si>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</si>
  <si>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</si>
  <si>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</si>
  <si>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</si>
  <si>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</si>
  <si>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</si>
  <si>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</si>
  <si>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</si>
  <si>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</si>
  <si>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</si>
  <si>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</si>
  <si>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</si>
  <si>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</si>
  <si>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</si>
  <si>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</si>
  <si>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</si>
  <si>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</si>
  <si>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</si>
  <si>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</si>
  <si>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</si>
  <si>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</si>
  <si>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</si>
  <si>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</si>
  <si>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</si>
  <si>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</si>
  <si>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</si>
  <si>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</si>
  <si>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</si>
  <si>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</si>
  <si>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</si>
  <si>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</si>
  <si>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</si>
  <si>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</si>
  <si>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</si>
  <si>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</si>
  <si>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</si>
  <si>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</si>
  <si>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</si>
  <si>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</si>
  <si>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</si>
  <si>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</si>
  <si>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</si>
  <si>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</si>
  <si>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</si>
  <si>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</si>
  <si>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</si>
  <si>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</si>
  <si>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</si>
  <si>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</si>
  <si>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</si>
  <si>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</si>
  <si>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</si>
  <si>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</si>
  <si>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</si>
  <si>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</si>
  <si>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</si>
  <si>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</si>
  <si>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</si>
  <si>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</si>
  <si>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</si>
  <si>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</si>
  <si>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</si>
  <si>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</si>
  <si>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</si>
  <si>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</si>
  <si>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</si>
  <si>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</si>
  <si>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</si>
  <si>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</si>
  <si>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</si>
  <si>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</si>
  <si>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</si>
  <si>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</si>
  <si>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</si>
  <si>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</si>
  <si>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</si>
  <si>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</si>
  <si>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</si>
  <si>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</si>
  <si>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</si>
  <si>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</si>
  <si>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</si>
  <si>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</si>
  <si>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</si>
  <si>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</si>
  <si>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</si>
  <si>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</si>
  <si>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</si>
  <si>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</si>
  <si>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</si>
  <si>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</si>
  <si>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</si>
  <si>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</si>
  <si>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</si>
  <si>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</si>
  <si>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</si>
  <si>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</si>
  <si>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</si>
  <si>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</si>
  <si>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</si>
  <si>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</si>
  <si>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</si>
  <si>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</si>
  <si>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</si>
  <si>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</si>
  <si>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</si>
  <si>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</si>
  <si>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</si>
  <si>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</si>
  <si>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</si>
  <si>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</si>
  <si>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</si>
  <si>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</si>
  <si>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</si>
  <si>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</si>
  <si>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</si>
  <si>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</si>
  <si>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</si>
  <si>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</si>
  <si>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</si>
  <si>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</si>
  <si>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</si>
  <si>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</si>
  <si>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</si>
  <si>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</si>
  <si>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</si>
  <si>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</si>
  <si>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</si>
  <si>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</si>
  <si>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</si>
  <si>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</si>
  <si>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</si>
  <si>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</si>
  <si>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</si>
  <si>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</si>
  <si>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</si>
  <si>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</si>
  <si>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</si>
  <si>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</si>
  <si>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</si>
  <si>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</si>
  <si>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</si>
  <si>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</si>
  <si>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</si>
  <si>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</si>
  <si>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</si>
  <si>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</si>
  <si>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</si>
  <si>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</si>
  <si>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</si>
  <si>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</si>
  <si>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</si>
  <si>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</si>
  <si>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</si>
  <si>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</si>
  <si>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</si>
  <si>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</si>
  <si>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</si>
  <si>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</si>
  <si>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</si>
  <si>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</si>
  <si>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</si>
  <si>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</si>
  <si>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</si>
  <si>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</si>
  <si>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</si>
  <si>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</si>
  <si>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</si>
  <si>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</si>
  <si>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</si>
  <si>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</si>
  <si>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</si>
  <si>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</si>
  <si>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</si>
  <si>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</si>
  <si>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</si>
  <si>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</si>
  <si>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</si>
  <si>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</si>
  <si>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</si>
  <si>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</si>
  <si>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</si>
  <si>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</si>
  <si>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</si>
  <si>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</si>
  <si>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</si>
  <si>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</si>
  <si>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</si>
  <si>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</si>
  <si>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</si>
  <si>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</si>
  <si>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</si>
  <si>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</si>
  <si>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</si>
  <si>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</si>
  <si>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</si>
  <si>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</si>
  <si>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</si>
  <si>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</si>
  <si>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</si>
  <si>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</si>
  <si>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</si>
  <si>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</si>
  <si>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</si>
  <si>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</si>
  <si>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</si>
  <si>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</si>
  <si>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</si>
  <si>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</si>
  <si>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</si>
  <si>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</si>
  <si>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</si>
  <si>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</si>
  <si>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</si>
  <si>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</si>
  <si>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</si>
  <si>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</si>
  <si>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</si>
  <si>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</si>
  <si>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</si>
  <si>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</si>
  <si>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</si>
  <si>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</si>
  <si>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</si>
  <si>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</si>
  <si>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</si>
  <si>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</si>
  <si>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</si>
  <si>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</si>
  <si>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</si>
  <si>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</si>
  <si>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</si>
  <si>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</si>
  <si>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</si>
  <si>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</si>
  <si>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</si>
  <si>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</si>
  <si>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</si>
  <si>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</si>
  <si>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</si>
  <si>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</si>
  <si>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</si>
  <si>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</si>
  <si>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</si>
  <si>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</si>
  <si>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</si>
  <si>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</si>
  <si>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</si>
  <si>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</si>
  <si>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</si>
  <si>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</si>
  <si>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</si>
  <si>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</si>
  <si>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</si>
  <si>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</si>
  <si>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</si>
  <si>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</si>
  <si>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</si>
  <si>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</si>
  <si>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</si>
  <si>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</si>
  <si>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</si>
  <si>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</si>
  <si>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</si>
  <si>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</si>
  <si>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</si>
  <si>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</si>
  <si>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</si>
  <si>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</si>
  <si>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</si>
  <si>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</si>
  <si>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</si>
  <si>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</si>
  <si>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</si>
  <si>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</si>
  <si>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</si>
  <si>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</si>
  <si>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</si>
  <si>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</si>
  <si>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</si>
  <si>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</si>
  <si>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</si>
  <si>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</si>
  <si>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</si>
  <si>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</si>
  <si>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</si>
  <si>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</si>
  <si>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</si>
  <si>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</si>
  <si>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</si>
  <si>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</si>
  <si>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</si>
  <si>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</si>
  <si>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</si>
  <si>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</si>
  <si>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</si>
  <si>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</si>
  <si>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</si>
  <si>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</si>
  <si>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</si>
  <si>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</si>
  <si>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</si>
  <si>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</si>
  <si>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</si>
  <si>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</si>
  <si>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</si>
  <si>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</si>
  <si>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</si>
  <si>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</si>
  <si>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</si>
  <si>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</si>
  <si>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</si>
  <si>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</si>
  <si>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</si>
  <si>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</si>
  <si>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</si>
  <si>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</si>
  <si>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</si>
  <si>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</si>
  <si>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</si>
  <si>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</si>
  <si>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</si>
  <si>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</si>
  <si>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</si>
  <si>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</si>
  <si>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</si>
  <si>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</si>
  <si>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</si>
  <si>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</si>
  <si>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</si>
  <si>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</si>
  <si>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</si>
  <si>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</si>
  <si>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</si>
  <si>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</si>
  <si>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</si>
  <si>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</si>
  <si>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</si>
  <si>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</si>
  <si>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</si>
  <si>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</si>
  <si>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</si>
  <si>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</si>
  <si>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</si>
  <si>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</si>
  <si>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</si>
  <si>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</si>
  <si>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</si>
  <si>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</si>
  <si>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</si>
  <si>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</si>
  <si>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</si>
  <si>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</si>
  <si>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</si>
  <si>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</si>
  <si>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</si>
  <si>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</si>
  <si>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</si>
  <si>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</si>
  <si>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</si>
  <si>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</si>
  <si>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</si>
  <si>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</si>
  <si>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</si>
  <si>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</si>
  <si>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</si>
  <si>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</si>
  <si>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</si>
  <si>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</si>
  <si>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</si>
  <si>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</si>
  <si>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</si>
  <si>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</si>
  <si>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</si>
  <si>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</si>
  <si>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</si>
  <si>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</si>
  <si>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</si>
  <si>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</si>
  <si>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</si>
  <si>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</si>
  <si>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</si>
  <si>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</si>
  <si>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</si>
  <si>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</si>
  <si>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</si>
  <si>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</si>
  <si>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</si>
  <si>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</si>
  <si>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</si>
  <si>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</si>
  <si>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</si>
  <si>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</si>
  <si>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</si>
  <si>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</si>
  <si>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</si>
  <si>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</si>
  <si>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</si>
  <si>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</si>
  <si>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</si>
  <si>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</si>
  <si>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</si>
  <si>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</si>
  <si>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</si>
  <si>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</si>
  <si>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</si>
  <si>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</si>
  <si>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</si>
  <si>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</si>
  <si>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</si>
  <si>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</si>
  <si>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</si>
  <si>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</si>
  <si>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</si>
  <si>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</si>
  <si>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</si>
  <si>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</si>
  <si>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</si>
  <si>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</si>
  <si>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</si>
  <si>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</si>
  <si>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</si>
  <si>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</si>
  <si>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</si>
  <si>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</si>
  <si>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</si>
  <si>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</si>
  <si>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</si>
  <si>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</si>
  <si>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</si>
  <si>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</si>
  <si>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</si>
  <si>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</si>
  <si>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</si>
  <si>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</si>
  <si>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</si>
  <si>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</si>
  <si>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</si>
  <si>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</si>
  <si>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</si>
  <si>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</si>
  <si>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</si>
  <si>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</si>
  <si>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</si>
  <si>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</si>
  <si>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</si>
  <si>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</si>
  <si>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</si>
  <si>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</si>
  <si>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</si>
  <si>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</si>
  <si>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</si>
  <si>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</si>
  <si>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</si>
  <si>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</si>
  <si>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</si>
  <si>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</si>
  <si>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</si>
  <si>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</si>
  <si>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</si>
  <si>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</si>
  <si>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</si>
  <si>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</si>
  <si>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</si>
  <si>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</si>
  <si>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</si>
  <si>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</si>
  <si>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</si>
  <si>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</si>
  <si>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</si>
  <si>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</si>
  <si>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</si>
  <si>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</si>
  <si>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</si>
  <si>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</si>
  <si>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</si>
  <si>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</si>
  <si>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</si>
  <si>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</si>
  <si>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</si>
  <si>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</si>
  <si>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</si>
  <si>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</si>
  <si>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</si>
  <si>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</si>
  <si>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</si>
  <si>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</si>
  <si>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</si>
  <si>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</si>
  <si>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</si>
  <si>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</si>
  <si>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</si>
  <si>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</si>
  <si>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</si>
  <si>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</si>
  <si>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</si>
  <si>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</si>
  <si>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</si>
  <si>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</si>
  <si>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</si>
  <si>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</si>
  <si>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</si>
  <si>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</si>
  <si>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</si>
  <si>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</si>
  <si>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</si>
  <si>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</si>
  <si>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</si>
  <si>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</si>
  <si>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</si>
  <si>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</si>
  <si>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</si>
  <si>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</si>
  <si>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</si>
  <si>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</si>
  <si>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</si>
  <si>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</si>
  <si>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</si>
  <si>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</si>
  <si>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</si>
  <si>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</si>
  <si>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</si>
  <si>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</si>
  <si>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</si>
  <si>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</si>
  <si>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</si>
  <si>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</si>
  <si>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</si>
  <si>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</si>
  <si>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</si>
  <si>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</si>
  <si>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</si>
  <si>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</si>
  <si>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</si>
  <si>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</si>
  <si>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</si>
  <si>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</si>
  <si>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</si>
  <si>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</si>
  <si>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</si>
  <si>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</si>
  <si>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</si>
  <si>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</si>
  <si>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</si>
  <si>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</si>
  <si>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</si>
  <si>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</si>
  <si>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</si>
  <si>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</si>
  <si>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</si>
  <si>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</si>
  <si>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</si>
  <si>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</si>
  <si>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</si>
  <si>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</si>
  <si>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</si>
  <si>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</si>
  <si>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</si>
  <si>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</si>
  <si>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</si>
  <si>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</si>
  <si>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</si>
  <si>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</si>
  <si>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</si>
  <si>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</si>
  <si>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</si>
  <si>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</si>
  <si>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</si>
  <si>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</si>
  <si>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</si>
  <si>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</si>
  <si>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</si>
  <si>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</si>
  <si>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</si>
  <si>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</si>
  <si>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</si>
  <si>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</si>
  <si>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</si>
  <si>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</si>
  <si>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</si>
  <si>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</si>
  <si>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</si>
  <si>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</si>
  <si>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</si>
  <si>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</si>
  <si>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</si>
  <si>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</si>
  <si>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</si>
  <si>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</si>
  <si>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</si>
  <si>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</si>
  <si>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</si>
  <si>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</si>
  <si>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</si>
  <si>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</si>
  <si>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</si>
  <si>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</si>
  <si>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</si>
  <si>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</si>
  <si>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</si>
  <si>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</si>
  <si>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</si>
  <si>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</si>
  <si>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</si>
  <si>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</si>
  <si>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</si>
  <si>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</si>
  <si>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</si>
  <si>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</si>
  <si>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</si>
  <si>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</si>
  <si>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</si>
  <si>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</si>
  <si>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</si>
  <si>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</si>
  <si>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</si>
  <si>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</si>
  <si>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</si>
  <si>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</si>
  <si>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</si>
  <si>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</si>
  <si>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</si>
  <si>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</si>
  <si>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</si>
  <si>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</si>
  <si>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</si>
  <si>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</si>
  <si>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</si>
  <si>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</si>
  <si>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</si>
  <si>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</si>
  <si>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</si>
  <si>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</si>
  <si>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</si>
  <si>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</si>
  <si>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</si>
  <si>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</si>
  <si>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</si>
  <si>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</si>
  <si>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</si>
  <si>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</si>
  <si>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</si>
  <si>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</si>
  <si>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</si>
  <si>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</si>
  <si>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</si>
  <si>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</si>
  <si>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</si>
  <si>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</si>
  <si>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</si>
  <si>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</si>
  <si>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</si>
  <si>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</si>
  <si>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</si>
  <si>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</si>
  <si>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</si>
  <si>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</si>
  <si>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</si>
  <si>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</si>
  <si>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</si>
  <si>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</si>
  <si>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</si>
  <si>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</si>
  <si>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</si>
  <si>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</si>
  <si>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</si>
  <si>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</si>
  <si>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</si>
  <si>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</si>
  <si>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</si>
  <si>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</si>
  <si>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</si>
  <si>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</si>
  <si>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</si>
  <si>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</si>
  <si>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</si>
  <si>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</si>
  <si>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</si>
  <si>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</si>
  <si>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</si>
  <si>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</si>
  <si>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</si>
  <si>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</si>
  <si>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</si>
  <si>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</si>
  <si>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</si>
  <si>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</si>
  <si>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</si>
  <si>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</si>
  <si>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</si>
  <si>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</si>
  <si>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</si>
  <si>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</si>
  <si>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</si>
  <si>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</si>
  <si>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</si>
  <si>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</si>
  <si>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</si>
  <si>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</si>
  <si>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</si>
  <si>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</si>
  <si>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</si>
  <si>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</si>
  <si>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</si>
  <si>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</si>
  <si>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</si>
  <si>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</si>
  <si>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</si>
  <si>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</si>
  <si>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</si>
  <si>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</si>
  <si>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</si>
  <si>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</si>
  <si>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</si>
  <si>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</si>
  <si>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</si>
  <si>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</si>
  <si>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</si>
  <si>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</si>
  <si>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</si>
  <si>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</si>
  <si>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</si>
  <si>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</si>
  <si>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</si>
  <si>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</si>
  <si>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</si>
  <si>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</si>
  <si>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</si>
  <si>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</si>
  <si>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</si>
  <si>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</si>
  <si>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</si>
  <si>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</si>
  <si>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</si>
  <si>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</si>
  <si>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</si>
  <si>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</si>
  <si>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</si>
  <si>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</si>
  <si>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</si>
  <si>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</si>
  <si>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</si>
  <si>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</si>
  <si>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</si>
  <si>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</si>
  <si>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</si>
  <si>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</si>
  <si>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</si>
  <si>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</si>
  <si>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</si>
  <si>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</si>
  <si>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</si>
  <si>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</si>
  <si>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</si>
  <si>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</si>
  <si>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</si>
  <si>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</si>
  <si>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</si>
  <si>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</si>
  <si>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</si>
  <si>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</si>
  <si>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</si>
  <si>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</si>
  <si>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</si>
  <si>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</si>
  <si>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</si>
  <si>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</si>
  <si>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</si>
  <si>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</si>
  <si>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</si>
  <si>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</si>
  <si>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</si>
  <si>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</si>
  <si>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</si>
  <si>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</si>
  <si>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</si>
  <si>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</si>
  <si>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</si>
  <si>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</si>
  <si>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</si>
  <si>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</si>
  <si>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</si>
  <si>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</si>
  <si>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</si>
  <si>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</si>
  <si>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</si>
  <si>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</si>
  <si>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</si>
  <si>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</si>
  <si>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</si>
  <si>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</si>
  <si>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</si>
  <si>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</si>
  <si>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</si>
  <si>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</si>
  <si>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</si>
  <si>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</si>
  <si>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</si>
  <si>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</si>
  <si>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</si>
  <si>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</si>
  <si>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</si>
  <si>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</si>
  <si>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</si>
  <si>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</si>
  <si>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</si>
  <si>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</si>
  <si>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</si>
  <si>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</si>
  <si>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</si>
  <si>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</si>
  <si>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</si>
  <si>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</si>
  <si>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</si>
  <si>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</si>
  <si>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</si>
  <si>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</si>
  <si>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</si>
  <si>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</si>
  <si>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</si>
  <si>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</si>
  <si>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</si>
  <si>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</si>
  <si>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</si>
  <si>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</si>
  <si>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</si>
  <si>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</si>
  <si>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</si>
  <si>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</si>
  <si>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</si>
  <si>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</si>
  <si>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</si>
  <si>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</si>
  <si>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</si>
  <si>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</si>
  <si>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</si>
  <si>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</si>
  <si>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</si>
  <si>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</si>
  <si>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</si>
  <si>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</si>
  <si>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</si>
  <si>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</si>
  <si>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</si>
  <si>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</si>
  <si>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</si>
  <si>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</si>
  <si>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</si>
  <si>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</si>
  <si>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</si>
  <si>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</si>
  <si>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</si>
  <si>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</si>
  <si>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</si>
  <si>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</si>
  <si>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</si>
  <si>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</si>
  <si>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</si>
  <si>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</si>
  <si>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</si>
  <si>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</si>
  <si>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</si>
  <si>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</si>
  <si>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</si>
  <si>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</si>
  <si>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</si>
  <si>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</si>
  <si>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</si>
  <si>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</si>
  <si>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</si>
  <si>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</si>
  <si>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</si>
  <si>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</si>
  <si>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</si>
  <si>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</si>
  <si>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</si>
  <si>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</si>
  <si>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</si>
  <si>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</si>
  <si>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</si>
  <si>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</si>
  <si>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</si>
  <si>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</si>
  <si>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</si>
  <si>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</si>
  <si>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</si>
  <si>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</si>
  <si>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</si>
  <si>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</si>
  <si>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</si>
  <si>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</si>
  <si>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</si>
  <si>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</si>
  <si>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</si>
  <si>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</si>
  <si>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</si>
  <si>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</si>
  <si>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</si>
  <si>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</si>
  <si>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</si>
  <si>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</si>
  <si>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</si>
  <si>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</si>
  <si>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</si>
  <si>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</si>
  <si>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</si>
  <si>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</si>
  <si>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</si>
  <si>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</si>
  <si>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</si>
  <si>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</si>
  <si>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</si>
  <si>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</si>
  <si>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</si>
  <si>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</si>
  <si>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</si>
  <si>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</si>
  <si>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</si>
  <si>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</si>
  <si>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</si>
  <si>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</si>
  <si>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</si>
  <si>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</si>
  <si>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</si>
  <si>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</si>
  <si>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</si>
  <si>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</si>
  <si>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</si>
  <si>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</si>
  <si>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</si>
  <si>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</si>
  <si>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</si>
  <si>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</si>
  <si>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</si>
  <si>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</si>
  <si>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</si>
  <si>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</si>
  <si>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</si>
  <si>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</si>
  <si>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</si>
  <si>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</si>
  <si>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</si>
  <si>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</si>
  <si>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</si>
  <si>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</si>
  <si>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</si>
  <si>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</si>
  <si>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</si>
  <si>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</si>
  <si>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</si>
  <si>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</si>
  <si>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</si>
  <si>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</si>
  <si>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</si>
  <si>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</si>
  <si>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</si>
  <si>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</si>
  <si>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</si>
  <si>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</si>
  <si>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</si>
  <si>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</si>
  <si>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</si>
  <si>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</si>
  <si>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</si>
  <si>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</si>
  <si>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</si>
  <si>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</si>
  <si>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</si>
  <si>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</si>
  <si>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</si>
  <si>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</si>
  <si>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</si>
  <si>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</si>
  <si>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</si>
  <si>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</si>
  <si>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</si>
  <si>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</si>
  <si>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</si>
  <si>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</si>
  <si>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</si>
  <si>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</si>
  <si>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</si>
  <si>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</si>
  <si>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</si>
  <si>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</si>
  <si>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</si>
  <si>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</si>
  <si>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</si>
  <si>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</si>
  <si>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</si>
  <si>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</si>
  <si>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</si>
  <si>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</si>
  <si>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</si>
  <si>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</si>
  <si>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</si>
  <si>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</si>
  <si>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</si>
  <si>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</si>
  <si>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</si>
  <si>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</si>
  <si>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</si>
  <si>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</si>
  <si>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</si>
  <si>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</si>
  <si>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</si>
  <si>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</si>
  <si>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</si>
  <si>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</si>
  <si>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</si>
  <si>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</si>
  <si>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</si>
  <si>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</si>
  <si>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</si>
  <si>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</si>
  <si>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</si>
  <si>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</si>
  <si>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</si>
  <si>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</si>
  <si>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</si>
  <si>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</si>
  <si>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</si>
  <si>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</si>
  <si>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</si>
  <si>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</si>
  <si>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</si>
  <si>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</si>
  <si>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</si>
  <si>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</si>
  <si>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</si>
  <si>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</si>
  <si>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</si>
  <si>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</si>
  <si>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</si>
  <si>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</si>
  <si>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</si>
  <si>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</si>
  <si>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</si>
  <si>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</si>
  <si>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</si>
  <si>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</si>
  <si>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</si>
  <si>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</si>
  <si>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</si>
  <si>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</si>
  <si>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</si>
  <si>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</si>
  <si>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</si>
  <si>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</si>
  <si>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</si>
  <si>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</si>
  <si>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</si>
  <si>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</si>
  <si>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</si>
  <si>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</si>
  <si>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</si>
  <si>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</si>
  <si>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</si>
  <si>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</si>
  <si>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</si>
  <si>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</si>
  <si>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</si>
  <si>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</si>
  <si>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</si>
  <si>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</si>
  <si>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</si>
  <si>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</si>
  <si>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</si>
  <si>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</si>
  <si>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</si>
  <si>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</si>
  <si>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</si>
  <si>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</si>
  <si>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</si>
  <si>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</si>
  <si>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</si>
  <si>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</si>
  <si>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</si>
  <si>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</si>
  <si>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</si>
  <si>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</si>
  <si>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</si>
  <si>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</si>
  <si>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</si>
  <si>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</si>
  <si>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</si>
  <si>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</si>
  <si>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</si>
  <si>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</si>
  <si>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</si>
  <si>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</si>
  <si>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</si>
  <si>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</si>
  <si>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</si>
  <si>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</si>
  <si>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</si>
  <si>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</si>
  <si>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</si>
  <si>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</si>
  <si>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</si>
  <si>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</si>
  <si>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</si>
  <si>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</si>
  <si>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</si>
  <si>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</si>
  <si>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</si>
  <si>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</si>
  <si>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</si>
  <si>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</si>
  <si>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</si>
  <si>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</si>
  <si>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</si>
  <si>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</si>
  <si>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</si>
  <si>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</si>
  <si>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</si>
  <si>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</si>
  <si>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</si>
  <si>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</si>
  <si>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</si>
  <si>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</si>
  <si>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</si>
  <si>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</si>
  <si>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</si>
  <si>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</si>
  <si>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</si>
  <si>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</si>
  <si>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</si>
  <si>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</si>
  <si>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</si>
  <si>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</si>
  <si>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</si>
  <si>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</si>
  <si>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</si>
  <si>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</si>
  <si>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</si>
  <si>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</si>
  <si>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</si>
  <si>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</si>
  <si>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</si>
  <si>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</si>
  <si>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</si>
  <si>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</si>
  <si>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</si>
  <si>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</si>
  <si>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</si>
  <si>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</si>
  <si>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</si>
  <si>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</si>
  <si>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</si>
  <si>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</si>
  <si>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</si>
  <si>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</si>
  <si>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</si>
  <si>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</si>
  <si>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</si>
  <si>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</si>
  <si>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</si>
  <si>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</si>
  <si>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</si>
  <si>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</si>
  <si>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</si>
  <si>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</si>
  <si>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</si>
  <si>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</si>
  <si>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</si>
  <si>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</si>
  <si>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</si>
  <si>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</si>
  <si>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</si>
  <si>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</si>
  <si>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</si>
  <si>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</si>
  <si>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</si>
  <si>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</si>
  <si>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</si>
  <si>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</si>
  <si>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</si>
  <si>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</si>
  <si>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</si>
  <si>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</si>
  <si>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</si>
  <si>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</si>
  <si>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</si>
  <si>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</si>
  <si>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</si>
  <si>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</si>
  <si>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</si>
  <si>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</si>
  <si>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</si>
  <si>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</si>
  <si>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</si>
  <si>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</si>
  <si>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</si>
  <si>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</si>
  <si>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</si>
  <si>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</si>
  <si>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</si>
  <si>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</si>
  <si>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</si>
  <si>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</si>
  <si>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</si>
  <si>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</si>
  <si>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</si>
  <si>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</si>
  <si>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</si>
  <si>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</si>
  <si>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</si>
  <si>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</si>
  <si>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</si>
  <si>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</si>
  <si>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</si>
  <si>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</si>
  <si>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</si>
  <si>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</si>
  <si>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</si>
  <si>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</si>
  <si>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</si>
  <si>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</si>
  <si>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</si>
  <si>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</si>
  <si>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</si>
  <si>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</si>
  <si>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</si>
  <si>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</si>
  <si>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</si>
  <si>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</si>
  <si>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</si>
  <si>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</si>
  <si>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</si>
  <si>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</si>
  <si>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</si>
  <si>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</si>
  <si>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</si>
  <si>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</si>
  <si>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</si>
  <si>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</si>
  <si>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</si>
  <si>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</si>
  <si>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</si>
  <si>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</si>
  <si>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</si>
  <si>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</si>
  <si>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</si>
  <si>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</si>
  <si>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</si>
  <si>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</si>
  <si>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</si>
  <si>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</si>
  <si>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</si>
  <si>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</si>
  <si>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</si>
  <si>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</si>
  <si>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</si>
  <si>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</si>
  <si>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</si>
  <si>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</si>
  <si>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</si>
  <si>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</si>
  <si>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</si>
  <si>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</si>
  <si>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</si>
  <si>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</si>
  <si>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</si>
  <si>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</si>
  <si>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</si>
  <si>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</si>
  <si>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</si>
  <si>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</si>
  <si>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</si>
  <si>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</si>
  <si>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</si>
  <si>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</si>
  <si>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</si>
  <si>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</si>
  <si>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</si>
  <si>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</si>
  <si>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</si>
  <si>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</si>
  <si>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</si>
  <si>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</si>
  <si>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</si>
  <si>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</si>
  <si>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</si>
  <si>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</si>
  <si>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</si>
  <si>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</si>
  <si>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</si>
  <si>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</si>
  <si>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</si>
  <si>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</si>
  <si>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</si>
  <si>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</si>
  <si>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</si>
  <si>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</si>
  <si>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</si>
  <si>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</si>
  <si>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</si>
  <si>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</si>
  <si>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</si>
  <si>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</si>
  <si>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</si>
  <si>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</si>
  <si>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</si>
  <si>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</si>
  <si>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</si>
  <si>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</si>
  <si>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</si>
  <si>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</si>
  <si>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</si>
  <si>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</si>
  <si>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</si>
  <si>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</si>
  <si>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</si>
  <si>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</si>
  <si>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</si>
  <si>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</si>
  <si>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</si>
  <si>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</si>
  <si>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</si>
  <si>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</si>
  <si>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</si>
  <si>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</si>
  <si>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</si>
  <si>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</si>
  <si>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</si>
  <si>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</si>
  <si>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</si>
  <si>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</si>
  <si>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</si>
  <si>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</si>
  <si>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</si>
  <si>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</si>
  <si>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</si>
  <si>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</si>
  <si>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</si>
  <si>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</si>
  <si>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</si>
  <si>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</si>
  <si>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</si>
  <si>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</si>
  <si>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</si>
  <si>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</si>
  <si>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</si>
  <si>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</si>
  <si>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</si>
  <si>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</si>
  <si>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</si>
  <si>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</si>
  <si>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</si>
  <si>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</si>
  <si>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</si>
  <si>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</si>
  <si>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</si>
  <si>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</si>
  <si>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</si>
  <si>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</si>
  <si>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</si>
  <si>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</si>
  <si>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</si>
  <si>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</si>
  <si>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</si>
  <si>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</si>
  <si>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</si>
  <si>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</si>
  <si>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</si>
  <si>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</si>
  <si>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</si>
  <si>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</si>
  <si>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</si>
  <si>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</si>
  <si>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</si>
  <si>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</si>
  <si>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</si>
  <si>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</si>
  <si>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</si>
  <si>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</si>
  <si>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</si>
  <si>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</si>
  <si>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</si>
  <si>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</si>
  <si>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</si>
  <si>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</si>
  <si>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</si>
  <si>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</si>
  <si>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</si>
  <si>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</si>
  <si>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</si>
  <si>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</si>
  <si>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</si>
  <si>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</si>
  <si>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</si>
  <si>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</si>
  <si>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</si>
  <si>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</si>
  <si>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</si>
  <si>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</si>
  <si>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</si>
  <si>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</si>
  <si>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</si>
  <si>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</si>
  <si>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</si>
  <si>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</si>
  <si>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</si>
  <si>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</si>
  <si>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</si>
  <si>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</si>
  <si>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</si>
  <si>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</si>
  <si>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</si>
  <si>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</si>
  <si>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</si>
  <si>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</si>
  <si>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</si>
  <si>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</si>
  <si>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</si>
  <si>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</si>
  <si>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</si>
  <si>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</si>
  <si>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</si>
  <si>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</si>
  <si>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</si>
  <si>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</si>
  <si>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</si>
  <si>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</si>
  <si>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</si>
  <si>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</si>
  <si>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</si>
  <si>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</si>
  <si>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</si>
  <si>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</si>
  <si>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</si>
  <si>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</si>
  <si>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</si>
  <si>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</si>
  <si>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</si>
  <si>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</si>
  <si>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</si>
  <si>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</si>
  <si>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</si>
  <si>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</si>
  <si>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</si>
  <si>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</si>
  <si>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</si>
  <si>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</si>
  <si>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</si>
  <si>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</si>
  <si>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</si>
  <si>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</si>
  <si>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</si>
  <si>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</si>
  <si>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</si>
  <si>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</si>
  <si>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</si>
  <si>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</si>
  <si>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</si>
  <si>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</si>
  <si>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</si>
  <si>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</si>
  <si>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</si>
  <si>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</si>
  <si>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</si>
  <si>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</si>
  <si>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</si>
  <si>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</si>
  <si>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</si>
  <si>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</si>
  <si>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</si>
  <si>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</si>
  <si>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</si>
  <si>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</si>
  <si>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</si>
  <si>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</si>
  <si>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</si>
  <si>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</si>
  <si>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</si>
  <si>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</si>
  <si>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</si>
  <si>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</si>
  <si>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</si>
  <si>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</si>
  <si>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</si>
  <si>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</si>
  <si>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</si>
  <si>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</si>
  <si>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</si>
  <si>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</si>
  <si>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</si>
  <si>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</si>
  <si>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</si>
  <si>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</si>
  <si>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</si>
  <si>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</si>
  <si>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</si>
  <si>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</si>
  <si>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</si>
  <si>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</si>
  <si>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</si>
  <si>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</si>
  <si>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</si>
  <si>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</si>
  <si>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</si>
  <si>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</si>
  <si>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</si>
  <si>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</si>
  <si>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</si>
  <si>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</si>
  <si>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</si>
  <si>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</si>
  <si>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</si>
  <si>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</si>
  <si>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</si>
  <si>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</si>
  <si>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</si>
  <si>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</si>
  <si>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</si>
  <si>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</si>
  <si>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</si>
  <si>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</si>
  <si>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</si>
  <si>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</si>
  <si>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</si>
  <si>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</si>
  <si>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</si>
  <si>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</si>
  <si>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</si>
  <si>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</si>
  <si>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</si>
  <si>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</si>
  <si>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</si>
  <si>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</si>
  <si>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</si>
  <si>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</si>
  <si>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</si>
  <si>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</si>
  <si>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</si>
  <si>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</si>
  <si>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</si>
  <si>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</si>
  <si>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</si>
  <si>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</si>
  <si>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</si>
  <si>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</si>
  <si>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</si>
  <si>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</si>
  <si>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</si>
  <si>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</si>
  <si>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</si>
  <si>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</si>
  <si>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</si>
  <si>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</si>
  <si>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</si>
  <si>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</si>
  <si>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</si>
  <si>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</si>
  <si>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</si>
  <si>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</si>
  <si>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</si>
  <si>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</si>
  <si>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</si>
  <si>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</si>
  <si>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</si>
  <si>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</si>
  <si>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</si>
  <si>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</si>
  <si>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</si>
  <si>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</si>
  <si>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</si>
  <si>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</si>
  <si>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</si>
  <si>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</si>
  <si>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</si>
  <si>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</si>
  <si>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</si>
  <si>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</si>
  <si>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</si>
  <si>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</si>
  <si>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</si>
  <si>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</si>
  <si>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</si>
  <si>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</si>
  <si>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</si>
  <si>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</si>
  <si>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</si>
  <si>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</si>
  <si>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</si>
  <si>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</si>
  <si>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</si>
  <si>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</si>
  <si>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</si>
  <si>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</si>
  <si>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</si>
  <si>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</si>
  <si>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</si>
  <si>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</si>
  <si>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</si>
  <si>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</si>
  <si>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</si>
  <si>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</si>
  <si>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</si>
  <si>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</si>
  <si>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</si>
  <si>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</si>
  <si>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</si>
  <si>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</si>
  <si>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</si>
  <si>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</si>
  <si>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</si>
  <si>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</si>
  <si>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</si>
  <si>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</si>
  <si>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</si>
  <si>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</si>
  <si>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</si>
  <si>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</si>
  <si>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</si>
  <si>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</si>
  <si>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</si>
  <si>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</si>
  <si>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</si>
  <si>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</si>
  <si>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</si>
  <si>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</si>
  <si>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</si>
  <si>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</si>
  <si>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</si>
  <si>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</si>
  <si>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</si>
  <si>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</si>
  <si>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</si>
  <si>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</si>
  <si>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</si>
  <si>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</si>
  <si>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</si>
  <si>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</si>
  <si>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</si>
  <si>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</si>
  <si>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</si>
  <si>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</si>
  <si>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</si>
  <si>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</si>
  <si>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</si>
  <si>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</si>
  <si>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</si>
  <si>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</si>
  <si>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</si>
  <si>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</si>
  <si>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</si>
  <si>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</si>
  <si>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</si>
  <si>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</si>
  <si>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</si>
  <si>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</si>
  <si>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</si>
  <si>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</si>
  <si>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</si>
  <si>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</si>
  <si>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</si>
  <si>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</si>
  <si>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</si>
  <si>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</si>
  <si>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</si>
  <si>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</si>
  <si>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</si>
  <si>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</si>
  <si>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</si>
  <si>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</si>
  <si>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</si>
  <si>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</si>
  <si>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</si>
  <si>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</si>
  <si>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</si>
  <si>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</si>
  <si>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</si>
  <si>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</si>
  <si>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</si>
  <si>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</si>
  <si>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</si>
  <si>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</si>
  <si>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</si>
  <si>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</si>
  <si>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</si>
  <si>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</si>
  <si>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</si>
  <si>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</si>
  <si>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</si>
  <si>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</si>
  <si>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</si>
  <si>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</si>
  <si>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</si>
  <si>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</si>
  <si>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</si>
  <si>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</si>
  <si>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</si>
  <si>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</si>
  <si>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</si>
  <si>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</si>
  <si>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</si>
  <si>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</si>
  <si>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</si>
  <si>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</si>
  <si>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</si>
  <si>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</si>
  <si>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</si>
  <si>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</si>
  <si>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</si>
  <si>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</si>
  <si>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</si>
  <si>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</si>
  <si>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</si>
  <si>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</si>
  <si>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</si>
  <si>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</si>
  <si>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</si>
  <si>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</si>
  <si>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</si>
  <si>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</si>
  <si>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</si>
  <si>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</si>
  <si>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</si>
  <si>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</si>
  <si>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</si>
  <si>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</si>
  <si>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</si>
  <si>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</si>
  <si>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</si>
  <si>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</si>
  <si>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</si>
  <si>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</si>
  <si>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</si>
  <si>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</si>
  <si>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</si>
  <si>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</si>
  <si>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</si>
  <si>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</si>
  <si>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</si>
  <si>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</si>
  <si>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</si>
  <si>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</si>
  <si>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ČISTOĆA I ZELENILO d.o.o.</t>
  </si>
  <si>
    <t>46163832762</t>
  </si>
  <si>
    <t>KNIN</t>
  </si>
  <si>
    <t>TRG OLUJE 9</t>
  </si>
  <si>
    <t>ivan.mesic@ciz.hr</t>
  </si>
  <si>
    <t>022/668-164</t>
  </si>
  <si>
    <t>www.ciz.hr</t>
  </si>
  <si>
    <t>IVAN MESIĆ</t>
  </si>
  <si>
    <t>HSFI</t>
  </si>
  <si>
    <t>MESIĆ IVAN</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</si>
</sst>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53"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0">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ives-PC\Desktop\&#268;ISTO&#262;A%202021\ZAVR&#352;NI%202021\FINA%20OBJAVA%202021\GFI-POD,%20Godi&#353;nji%20financijski%20izvje&#353;taj%20poduzetni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kriveni"/>
      <sheetName val="Naslovna"/>
      <sheetName val="RefStr"/>
      <sheetName val="Bilanca"/>
      <sheetName val="RDG"/>
      <sheetName val="Dodatni"/>
      <sheetName val="NT_I"/>
      <sheetName val="NT_D"/>
      <sheetName val="PK"/>
      <sheetName val="Ko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234237.56</v>
      </c>
      <c r="I3" s="27">
        <f>ABS(ROUND(J3,0)-J3)+ABS(ROUND(K3,0)-K3)</f>
        <v>0</v>
      </c>
      <c r="J3" s="27">
        <f>Bilanca!I10</f>
        <v>4436010</v>
      </c>
      <c r="K3" s="27">
        <f>Bilanca!J10</f>
        <v>3637934</v>
      </c>
    </row>
    <row r="4" spans="1:11" ht="12.75">
      <c r="A4" s="4" t="s">
        <v>2697</v>
      </c>
      <c r="B4" s="25" t="s">
        <v>364</v>
      </c>
      <c r="D4" s="4" t="s">
        <v>554</v>
      </c>
      <c r="E4" s="4">
        <v>1</v>
      </c>
      <c r="F4" s="4">
        <f>Bilanca!G11</f>
        <v>3</v>
      </c>
      <c r="G4" s="4">
        <f>IF(Bilanca!H11=0,"",Bilanca!H11)</f>
      </c>
      <c r="H4" s="26">
        <f>J4/100*F4+2*K4/100*F4</f>
        <v>1476.33</v>
      </c>
      <c r="I4" s="27">
        <f>ABS(ROUND(J4,0)-J4)+ABS(ROUND(K4,0)-K4)</f>
        <v>0</v>
      </c>
      <c r="J4" s="27">
        <f>Bilanca!I11</f>
        <v>40217</v>
      </c>
      <c r="K4" s="27">
        <f>Bilanca!J11</f>
        <v>4497</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02905043</v>
      </c>
      <c r="D6" s="4" t="s">
        <v>554</v>
      </c>
      <c r="E6" s="4">
        <v>1</v>
      </c>
      <c r="F6" s="4">
        <f>Bilanca!G13</f>
        <v>5</v>
      </c>
      <c r="G6" s="4">
        <f>IF(Bilanca!H13=0,"",Bilanca!H13)</f>
      </c>
      <c r="H6" s="26">
        <f aca="true" t="shared" si="0" ref="H6:H45">J6/100*F6+2*K6/100*F6</f>
        <v>2460.55</v>
      </c>
      <c r="I6" s="27">
        <f aca="true" t="shared" si="1" ref="I6:I45">ABS(ROUND(J6,0)-J6)+ABS(ROUND(K6,0)-K6)</f>
        <v>0</v>
      </c>
      <c r="J6" s="27">
        <f>Bilanca!I13</f>
        <v>40217</v>
      </c>
      <c r="K6" s="27">
        <f>Bilanca!J13</f>
        <v>4497</v>
      </c>
    </row>
    <row r="7" spans="1:11" ht="12.75">
      <c r="A7" s="4" t="s">
        <v>1561</v>
      </c>
      <c r="B7" s="25" t="str">
        <f>RefStr!M27</f>
        <v>110030889</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46163832762</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ČISTOĆA I ZELENILO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22300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KNIN</v>
      </c>
      <c r="D11" s="4" t="s">
        <v>554</v>
      </c>
      <c r="E11" s="4">
        <v>1</v>
      </c>
      <c r="F11" s="4">
        <f>Bilanca!G18</f>
        <v>10</v>
      </c>
      <c r="G11" s="4">
        <f>IF(Bilanca!H18=0,"",Bilanca!H18)</f>
      </c>
      <c r="H11" s="26">
        <f t="shared" si="0"/>
        <v>1163180.6</v>
      </c>
      <c r="I11" s="27">
        <f t="shared" si="1"/>
        <v>0</v>
      </c>
      <c r="J11" s="27">
        <f>Bilanca!I18</f>
        <v>4385506</v>
      </c>
      <c r="K11" s="27">
        <f>Bilanca!J18</f>
        <v>3623150</v>
      </c>
    </row>
    <row r="12" spans="1:11" ht="12.75">
      <c r="A12" s="4" t="s">
        <v>2738</v>
      </c>
      <c r="B12" s="25" t="str">
        <f>TRIM(RefStr!C33)</f>
        <v>TRG OLUJE 9</v>
      </c>
      <c r="D12" s="4" t="s">
        <v>554</v>
      </c>
      <c r="E12" s="4">
        <v>1</v>
      </c>
      <c r="F12" s="4">
        <f>Bilanca!G19</f>
        <v>11</v>
      </c>
      <c r="G12" s="4">
        <f>IF(Bilanca!H19=0,"",Bilanca!H19)</f>
      </c>
      <c r="H12" s="26">
        <f t="shared" si="0"/>
        <v>76302.27</v>
      </c>
      <c r="I12" s="27">
        <f t="shared" si="1"/>
        <v>0</v>
      </c>
      <c r="J12" s="27">
        <f>Bilanca!I19</f>
        <v>231219</v>
      </c>
      <c r="K12" s="27">
        <f>Bilanca!J19</f>
        <v>231219</v>
      </c>
    </row>
    <row r="13" spans="1:11" ht="12.75">
      <c r="A13" s="4" t="s">
        <v>2884</v>
      </c>
      <c r="B13" s="25" t="str">
        <f>TRIM(RefStr!C35)</f>
        <v>ivan.mesic@ciz.hr</v>
      </c>
      <c r="D13" s="4" t="s">
        <v>554</v>
      </c>
      <c r="E13" s="4">
        <v>1</v>
      </c>
      <c r="F13" s="4">
        <f>Bilanca!G20</f>
        <v>12</v>
      </c>
      <c r="G13" s="4">
        <f>IF(Bilanca!H20=0,"",Bilanca!H20)</f>
      </c>
      <c r="H13" s="26">
        <f t="shared" si="0"/>
        <v>155382.24</v>
      </c>
      <c r="I13" s="27">
        <f t="shared" si="1"/>
        <v>0</v>
      </c>
      <c r="J13" s="27">
        <f>Bilanca!I20</f>
        <v>446630</v>
      </c>
      <c r="K13" s="27">
        <f>Bilanca!J20</f>
        <v>424111</v>
      </c>
    </row>
    <row r="14" spans="1:11" ht="12.75">
      <c r="A14" s="4" t="s">
        <v>2885</v>
      </c>
      <c r="B14" s="25" t="str">
        <f>TRIM(RefStr!C37)</f>
        <v>www.ciz.hr</v>
      </c>
      <c r="D14" s="4" t="s">
        <v>554</v>
      </c>
      <c r="E14" s="4">
        <v>1</v>
      </c>
      <c r="F14" s="4">
        <f>Bilanca!G21</f>
        <v>13</v>
      </c>
      <c r="G14" s="4">
        <f>IF(Bilanca!H21=0,"",Bilanca!H21)</f>
      </c>
      <c r="H14" s="26">
        <f t="shared" si="0"/>
        <v>6896.76</v>
      </c>
      <c r="I14" s="27">
        <f t="shared" si="1"/>
        <v>0</v>
      </c>
      <c r="J14" s="27">
        <f>Bilanca!I21</f>
        <v>25884</v>
      </c>
      <c r="K14" s="27">
        <f>Bilanca!J21</f>
        <v>13584</v>
      </c>
    </row>
    <row r="15" spans="1:11" ht="12.75">
      <c r="A15" s="4" t="s">
        <v>2741</v>
      </c>
      <c r="B15" s="25" t="str">
        <f>TEXT(RefStr!J39,"00")</f>
        <v>15</v>
      </c>
      <c r="D15" s="4" t="s">
        <v>554</v>
      </c>
      <c r="E15" s="4">
        <v>1</v>
      </c>
      <c r="F15" s="4">
        <f>Bilanca!G22</f>
        <v>14</v>
      </c>
      <c r="G15" s="4">
        <f>IF(Bilanca!H22=0,"",Bilanca!H22)</f>
      </c>
      <c r="H15" s="26">
        <f t="shared" si="0"/>
        <v>1294830.46</v>
      </c>
      <c r="I15" s="27">
        <f t="shared" si="1"/>
        <v>0</v>
      </c>
      <c r="J15" s="27">
        <f>Bilanca!I22</f>
        <v>3527317</v>
      </c>
      <c r="K15" s="27">
        <f>Bilanca!J22</f>
        <v>2860736</v>
      </c>
    </row>
    <row r="16" spans="1:11" ht="12.75">
      <c r="A16" s="4" t="s">
        <v>2740</v>
      </c>
      <c r="B16" s="25" t="str">
        <f>TEXT(RefStr!C39,"000")</f>
        <v>196</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58047.520000000004</v>
      </c>
      <c r="I18" s="27">
        <f t="shared" si="1"/>
        <v>0</v>
      </c>
      <c r="J18" s="27">
        <f>Bilanca!I25</f>
        <v>154456</v>
      </c>
      <c r="K18" s="27">
        <f>Bilanca!J25</f>
        <v>93500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48</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48</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41</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44</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9566.91</v>
      </c>
      <c r="I32" s="27">
        <f t="shared" si="1"/>
        <v>0</v>
      </c>
      <c r="J32" s="27">
        <f>Bilanca!I39</f>
        <v>10287</v>
      </c>
      <c r="K32" s="27">
        <f>Bilanca!J39</f>
        <v>10287</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10801.35</v>
      </c>
      <c r="I36" s="27">
        <f t="shared" si="1"/>
        <v>0</v>
      </c>
      <c r="J36" s="27">
        <f>Bilanca!I43</f>
        <v>10287</v>
      </c>
      <c r="K36" s="27">
        <f>Bilanca!J43</f>
        <v>10287</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4888953.56</v>
      </c>
      <c r="I38" s="27">
        <f t="shared" si="1"/>
        <v>0</v>
      </c>
      <c r="J38" s="27">
        <f>Bilanca!I45</f>
        <v>4416384</v>
      </c>
      <c r="K38" s="27">
        <f>Bilanca!J45</f>
        <v>4398502</v>
      </c>
    </row>
    <row r="39" spans="1:11" ht="12.75">
      <c r="A39" s="4" t="s">
        <v>1611</v>
      </c>
      <c r="B39" s="25" t="str">
        <f>RefStr!C68</f>
        <v>IVAN MESIĆ</v>
      </c>
      <c r="D39" s="4" t="s">
        <v>554</v>
      </c>
      <c r="E39" s="4">
        <v>1</v>
      </c>
      <c r="F39" s="4">
        <f>Bilanca!G46</f>
        <v>38</v>
      </c>
      <c r="G39" s="4">
        <f>IF(Bilanca!H46=0,"",Bilanca!H46)</f>
      </c>
      <c r="H39" s="26">
        <f t="shared" si="0"/>
        <v>119882.4</v>
      </c>
      <c r="I39" s="27">
        <f t="shared" si="1"/>
        <v>0</v>
      </c>
      <c r="J39" s="27">
        <f>Bilanca!I46</f>
        <v>185898</v>
      </c>
      <c r="K39" s="27">
        <f>Bilanca!J46</f>
        <v>64791</v>
      </c>
    </row>
    <row r="40" spans="1:11" ht="12.75">
      <c r="A40" s="4" t="s">
        <v>1612</v>
      </c>
      <c r="B40" s="25" t="str">
        <f>TRIM(RefStr!C70)</f>
        <v>022/668-164</v>
      </c>
      <c r="D40" s="4" t="s">
        <v>554</v>
      </c>
      <c r="E40" s="4">
        <v>1</v>
      </c>
      <c r="F40" s="4">
        <f>Bilanca!G47</f>
        <v>39</v>
      </c>
      <c r="G40" s="4">
        <f>IF(Bilanca!H47=0,"",Bilanca!H47)</f>
      </c>
      <c r="H40" s="26">
        <f t="shared" si="0"/>
        <v>4266.6</v>
      </c>
      <c r="I40" s="27">
        <f t="shared" si="1"/>
        <v>0</v>
      </c>
      <c r="J40" s="27">
        <f>Bilanca!I47</f>
        <v>2318</v>
      </c>
      <c r="K40" s="27">
        <f>Bilanca!J47</f>
        <v>4311</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ivan.mesic@ciz.hr</v>
      </c>
      <c r="D42" s="4" t="s">
        <v>554</v>
      </c>
      <c r="E42" s="4">
        <v>1</v>
      </c>
      <c r="F42" s="4">
        <f>Bilanca!G49</f>
        <v>41</v>
      </c>
      <c r="G42" s="4">
        <f>IF(Bilanca!H49=0,"",Bilanca!H49)</f>
      </c>
      <c r="H42" s="26">
        <f t="shared" si="0"/>
        <v>124861.4</v>
      </c>
      <c r="I42" s="27">
        <f t="shared" si="1"/>
        <v>0</v>
      </c>
      <c r="J42" s="27">
        <f>Bilanca!I49</f>
        <v>183580</v>
      </c>
      <c r="K42" s="27">
        <f>Bilanca!J49</f>
        <v>60480</v>
      </c>
    </row>
    <row r="43" spans="1:11" ht="12.75">
      <c r="A43" s="4" t="s">
        <v>1299</v>
      </c>
      <c r="B43" s="25" t="str">
        <f>TRIM(RefStr!A75)</f>
        <v>MESIĆ IVAN</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4649159.74</v>
      </c>
      <c r="I47" s="27">
        <f t="shared" si="3"/>
        <v>0</v>
      </c>
      <c r="J47" s="27">
        <f>Bilanca!I54</f>
        <v>3288239</v>
      </c>
      <c r="K47" s="27">
        <f>Bilanca!J54</f>
        <v>3409315</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4752119.96</v>
      </c>
      <c r="I50" s="27">
        <f t="shared" si="3"/>
        <v>0</v>
      </c>
      <c r="J50" s="27">
        <f>Bilanca!I57</f>
        <v>3078548</v>
      </c>
      <c r="K50" s="27">
        <f>Bilanca!J57</f>
        <v>3309828</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208419.15</v>
      </c>
      <c r="I52" s="27">
        <f t="shared" si="3"/>
        <v>0</v>
      </c>
      <c r="J52" s="27">
        <f>Bilanca!I59</f>
        <v>209691</v>
      </c>
      <c r="K52" s="27">
        <f>Bilanca!J59</f>
        <v>99487</v>
      </c>
    </row>
    <row r="53" spans="1:11" ht="12.75">
      <c r="A53" s="4" t="s">
        <v>1301</v>
      </c>
      <c r="B53" s="25" t="str">
        <f>RefStr!I56</f>
        <v>DA</v>
      </c>
      <c r="D53" s="4" t="s">
        <v>554</v>
      </c>
      <c r="E53" s="4">
        <v>1</v>
      </c>
      <c r="F53" s="4">
        <f>Bilanca!G60</f>
        <v>52</v>
      </c>
      <c r="G53" s="4">
        <f>IF(Bilanca!H60=0,"",Bilanca!H60)</f>
      </c>
      <c r="H53" s="26">
        <f t="shared" si="2"/>
        <v>0</v>
      </c>
      <c r="I53" s="27">
        <f t="shared" si="3"/>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958572194.7500001</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1758354.5699999998</v>
      </c>
      <c r="I64" s="27">
        <f t="shared" si="3"/>
        <v>0</v>
      </c>
      <c r="J64" s="27">
        <f>Bilanca!I71</f>
        <v>942247</v>
      </c>
      <c r="K64" s="27">
        <f>Bilanca!J71</f>
        <v>924396</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16201422.900000002</v>
      </c>
      <c r="I66" s="27">
        <f t="shared" si="3"/>
        <v>0</v>
      </c>
      <c r="J66" s="27">
        <f>Bilanca!I73</f>
        <v>8852394</v>
      </c>
      <c r="K66" s="27">
        <f>Bilanca!J73</f>
        <v>8036436</v>
      </c>
    </row>
    <row r="67" spans="1:11" ht="12.75">
      <c r="A67" s="4" t="s">
        <v>925</v>
      </c>
      <c r="B67" s="25" t="str">
        <f>TRIM(RefStr!L35)</f>
        <v>022/668-164</v>
      </c>
      <c r="D67" s="4" t="s">
        <v>554</v>
      </c>
      <c r="E67" s="4">
        <v>1</v>
      </c>
      <c r="F67" s="4">
        <f>Bilanca!G74</f>
        <v>66</v>
      </c>
      <c r="G67" s="4">
        <f>IF(Bilanca!H74=0,"",Bilanca!H74)</f>
      </c>
      <c r="H67" s="26">
        <f t="shared" si="2"/>
        <v>15773194.8</v>
      </c>
      <c r="I67" s="27">
        <f t="shared" si="3"/>
        <v>0</v>
      </c>
      <c r="J67" s="27">
        <f>Bilanca!I74</f>
        <v>7027730</v>
      </c>
      <c r="K67" s="27">
        <f>Bilanca!J74</f>
        <v>8435525</v>
      </c>
    </row>
    <row r="68" spans="1:11" ht="12.75">
      <c r="A68" s="4" t="s">
        <v>926</v>
      </c>
      <c r="B68" s="25">
        <f>RefStr!C44</f>
        <v>1</v>
      </c>
      <c r="D68" s="4" t="s">
        <v>554</v>
      </c>
      <c r="E68" s="4">
        <v>1</v>
      </c>
      <c r="F68" s="4">
        <f>Bilanca!G76</f>
        <v>67</v>
      </c>
      <c r="G68" s="4">
        <f>IF(Bilanca!H76=0,"",Bilanca!H76)</f>
      </c>
      <c r="H68" s="26">
        <f t="shared" si="2"/>
        <v>12368686.42</v>
      </c>
      <c r="I68" s="27">
        <f t="shared" si="3"/>
        <v>0</v>
      </c>
      <c r="J68" s="27">
        <f>Bilanca!I76</f>
        <v>6041634</v>
      </c>
      <c r="K68" s="27">
        <f>Bilanca!J76</f>
        <v>6209546</v>
      </c>
    </row>
    <row r="69" spans="1:11" ht="12.75">
      <c r="A69" s="4" t="s">
        <v>927</v>
      </c>
      <c r="B69" s="25">
        <f>TRIM(RefStr!M46)</f>
      </c>
      <c r="D69" s="4" t="s">
        <v>554</v>
      </c>
      <c r="E69" s="4">
        <v>1</v>
      </c>
      <c r="F69" s="4">
        <f>Bilanca!G77</f>
        <v>68</v>
      </c>
      <c r="G69" s="4">
        <f>IF(Bilanca!H77=0,"",Bilanca!H77)</f>
      </c>
      <c r="H69" s="26">
        <f t="shared" si="2"/>
        <v>2872320</v>
      </c>
      <c r="I69" s="27">
        <f t="shared" si="3"/>
        <v>0</v>
      </c>
      <c r="J69" s="27">
        <f>Bilanca!I77</f>
        <v>1408000</v>
      </c>
      <c r="K69" s="27">
        <f>Bilanca!J77</f>
        <v>1408000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8931785.1</v>
      </c>
      <c r="I71" s="27">
        <f t="shared" si="3"/>
        <v>0</v>
      </c>
      <c r="J71" s="27">
        <f>Bilanca!I79</f>
        <v>4080903</v>
      </c>
      <c r="K71" s="27">
        <f>Bilanca!J79</f>
        <v>4339395</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9569769.75</v>
      </c>
      <c r="I76" s="27">
        <f t="shared" si="3"/>
        <v>0</v>
      </c>
      <c r="J76" s="27">
        <f>Bilanca!I84</f>
        <v>4080903</v>
      </c>
      <c r="K76" s="27">
        <f>Bilanca!J84</f>
        <v>4339395</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732657.6000000001</v>
      </c>
      <c r="I84" s="27">
        <f t="shared" si="3"/>
        <v>0</v>
      </c>
      <c r="J84" s="27">
        <f>Bilanca!I92</f>
        <v>294240</v>
      </c>
      <c r="K84" s="27">
        <f>Bilanca!J92</f>
        <v>294240</v>
      </c>
    </row>
    <row r="85" spans="4:11" ht="12.75">
      <c r="D85" s="4" t="s">
        <v>554</v>
      </c>
      <c r="E85" s="4">
        <v>1</v>
      </c>
      <c r="F85" s="4">
        <f>Bilanca!G93</f>
        <v>84</v>
      </c>
      <c r="G85" s="4">
        <f>IF(Bilanca!H93=0,"",Bilanca!H93)</f>
      </c>
      <c r="H85" s="26">
        <f t="shared" si="2"/>
        <v>741484.8</v>
      </c>
      <c r="I85" s="27">
        <f t="shared" si="3"/>
        <v>0</v>
      </c>
      <c r="J85" s="27">
        <f>Bilanca!I93</f>
        <v>294240</v>
      </c>
      <c r="K85" s="27">
        <f>Bilanca!J93</f>
        <v>294240</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511109.17999999993</v>
      </c>
      <c r="I87" s="27">
        <f>ABS(ROUND(J87,0)-J87)+ABS(ROUND(K87,0)-K87)</f>
        <v>0</v>
      </c>
      <c r="J87" s="27">
        <f>Bilanca!I95</f>
        <v>258491</v>
      </c>
      <c r="K87" s="27">
        <f>Bilanca!J95</f>
        <v>167911</v>
      </c>
    </row>
    <row r="88" spans="4:11" ht="12.75">
      <c r="D88" s="4" t="s">
        <v>554</v>
      </c>
      <c r="E88" s="4">
        <v>1</v>
      </c>
      <c r="F88" s="4">
        <f>Bilanca!G96</f>
        <v>87</v>
      </c>
      <c r="G88" s="4">
        <f>IF(Bilanca!H96=0,"",Bilanca!H96)</f>
      </c>
      <c r="H88" s="26">
        <f>J88/100*F88+2*K88/100*F88</f>
        <v>517052.30999999994</v>
      </c>
      <c r="I88" s="27">
        <f>ABS(ROUND(J88,0)-J88)+ABS(ROUND(K88,0)-K88)</f>
        <v>0</v>
      </c>
      <c r="J88" s="27">
        <f>Bilanca!I96</f>
        <v>258491</v>
      </c>
      <c r="K88" s="27">
        <f>Bilanca!J96</f>
        <v>167911</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1497634.4100000001</v>
      </c>
      <c r="I98" s="27">
        <f t="shared" si="5"/>
        <v>0</v>
      </c>
      <c r="J98" s="27">
        <f>Bilanca!I106</f>
        <v>663633</v>
      </c>
      <c r="K98" s="27">
        <f>Bilanca!J106</f>
        <v>440160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1590271.59</v>
      </c>
      <c r="I104" s="27">
        <f t="shared" si="5"/>
        <v>0</v>
      </c>
      <c r="J104" s="27">
        <f>Bilanca!I112</f>
        <v>663633</v>
      </c>
      <c r="K104" s="27">
        <f>Bilanca!J112</f>
        <v>440160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1961349.27</v>
      </c>
      <c r="I110" s="27">
        <f t="shared" si="5"/>
        <v>0</v>
      </c>
      <c r="J110" s="27">
        <f>Bilanca!I118</f>
        <v>610985</v>
      </c>
      <c r="K110" s="27">
        <f>Bilanca!J118</f>
        <v>594209</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621698.22</v>
      </c>
      <c r="I118" s="27">
        <f t="shared" si="5"/>
        <v>0</v>
      </c>
      <c r="J118" s="27">
        <f>Bilanca!I126</f>
        <v>251976</v>
      </c>
      <c r="K118" s="27">
        <f>Bilanca!J126</f>
        <v>139695</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841400.21</v>
      </c>
      <c r="I120" s="27">
        <f t="shared" si="5"/>
        <v>0</v>
      </c>
      <c r="J120" s="27">
        <f>Bilanca!I128</f>
        <v>223081</v>
      </c>
      <c r="K120" s="27">
        <f>Bilanca!J128</f>
        <v>241989</v>
      </c>
    </row>
    <row r="121" spans="4:11" ht="12.75">
      <c r="D121" s="4" t="s">
        <v>554</v>
      </c>
      <c r="E121" s="4">
        <v>1</v>
      </c>
      <c r="F121" s="4">
        <f>Bilanca!G129</f>
        <v>120</v>
      </c>
      <c r="G121" s="4">
        <f>IF(Bilanca!H129=0,"",Bilanca!H129)</f>
      </c>
      <c r="H121" s="26">
        <f t="shared" si="4"/>
        <v>670164</v>
      </c>
      <c r="I121" s="27">
        <f t="shared" si="5"/>
        <v>0</v>
      </c>
      <c r="J121" s="27">
        <f>Bilanca!I129</f>
        <v>135124</v>
      </c>
      <c r="K121" s="27">
        <f>Bilanca!J129</f>
        <v>211673</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3084.84</v>
      </c>
      <c r="I124" s="27">
        <f t="shared" si="5"/>
        <v>0</v>
      </c>
      <c r="J124" s="27">
        <f>Bilanca!I132</f>
        <v>804</v>
      </c>
      <c r="K124" s="27">
        <f>Bilanca!J132</f>
        <v>852</v>
      </c>
    </row>
    <row r="125" spans="4:11" ht="12.75">
      <c r="D125" s="4" t="s">
        <v>554</v>
      </c>
      <c r="E125" s="4">
        <v>1</v>
      </c>
      <c r="F125" s="4">
        <f>Bilanca!G133</f>
        <v>124</v>
      </c>
      <c r="G125" s="4">
        <f>IF(Bilanca!H133=0,"",Bilanca!H133)</f>
      </c>
      <c r="H125" s="26">
        <f t="shared" si="4"/>
        <v>3870265.6799999997</v>
      </c>
      <c r="I125" s="27">
        <f t="shared" si="5"/>
        <v>0</v>
      </c>
      <c r="J125" s="27">
        <f>Bilanca!I133</f>
        <v>1536142</v>
      </c>
      <c r="K125" s="27">
        <f>Bilanca!J133</f>
        <v>792520</v>
      </c>
    </row>
    <row r="126" spans="4:11" ht="12.75">
      <c r="D126" s="4" t="s">
        <v>554</v>
      </c>
      <c r="E126" s="4">
        <v>1</v>
      </c>
      <c r="F126" s="4">
        <f>Bilanca!G134</f>
        <v>125</v>
      </c>
      <c r="G126" s="4">
        <f>IF(Bilanca!H134=0,"",Bilanca!H134)</f>
      </c>
      <c r="H126" s="26">
        <f t="shared" si="4"/>
        <v>31156580</v>
      </c>
      <c r="I126" s="27">
        <f t="shared" si="5"/>
        <v>0</v>
      </c>
      <c r="J126" s="27">
        <f>Bilanca!I134</f>
        <v>8852394</v>
      </c>
      <c r="K126" s="27">
        <f>Bilanca!J134</f>
        <v>8036435</v>
      </c>
    </row>
    <row r="127" spans="4:11" ht="12.75">
      <c r="D127" s="4" t="s">
        <v>554</v>
      </c>
      <c r="E127" s="4">
        <v>1</v>
      </c>
      <c r="F127" s="4">
        <f>Bilanca!G135</f>
        <v>126</v>
      </c>
      <c r="G127" s="4">
        <f>IF(Bilanca!H135=0,"",Bilanca!H135)</f>
      </c>
      <c r="H127" s="26">
        <f t="shared" si="4"/>
        <v>30112462.8</v>
      </c>
      <c r="I127" s="27">
        <f t="shared" si="5"/>
        <v>0</v>
      </c>
      <c r="J127" s="27">
        <f>Bilanca!I135</f>
        <v>7027730</v>
      </c>
      <c r="K127" s="27">
        <f>Bilanca!J135</f>
        <v>8435525</v>
      </c>
    </row>
    <row r="128" spans="4:11" ht="12.75">
      <c r="D128" s="4" t="s">
        <v>794</v>
      </c>
      <c r="E128" s="4">
        <v>2</v>
      </c>
      <c r="F128" s="4">
        <f>RDG!G8</f>
        <v>127</v>
      </c>
      <c r="G128" s="4">
        <f>IF(RDG!H8=0,"",RDG!H8)</f>
      </c>
      <c r="H128" s="26">
        <f t="shared" si="4"/>
        <v>27704321.020000003</v>
      </c>
      <c r="I128" s="4">
        <f t="shared" si="5"/>
        <v>0</v>
      </c>
      <c r="J128" s="27">
        <f>RDG!I8</f>
        <v>7077310</v>
      </c>
      <c r="K128" s="27">
        <f>RDG!J8</f>
        <v>7368558</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25063133.939999998</v>
      </c>
      <c r="I130" s="4">
        <f aca="true" t="shared" si="7" ref="I130:I192">ABS(ROUND(J130,0)-J130)+ABS(ROUND(K130,0)-K130)</f>
        <v>0</v>
      </c>
      <c r="J130" s="27">
        <f>RDG!I10</f>
        <v>6341096</v>
      </c>
      <c r="K130" s="27">
        <f>RDG!J10</f>
        <v>6543845</v>
      </c>
    </row>
    <row r="131" spans="4:11" ht="12.75">
      <c r="D131" s="4" t="s">
        <v>794</v>
      </c>
      <c r="E131" s="4">
        <v>2</v>
      </c>
      <c r="F131" s="4">
        <f>RDG!G11</f>
        <v>130</v>
      </c>
      <c r="G131" s="4">
        <f>IF(RDG!H11=0,"",RDG!H11)</f>
      </c>
      <c r="H131" s="26">
        <f t="shared" si="6"/>
        <v>4322.5</v>
      </c>
      <c r="I131" s="4">
        <f t="shared" si="7"/>
        <v>0</v>
      </c>
      <c r="J131" s="27">
        <f>RDG!I11</f>
        <v>3325</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3144655.8</v>
      </c>
      <c r="I133" s="4">
        <f t="shared" si="7"/>
        <v>0</v>
      </c>
      <c r="J133" s="27">
        <f>RDG!I13</f>
        <v>732889</v>
      </c>
      <c r="K133" s="27">
        <f>RDG!J13</f>
        <v>824713</v>
      </c>
    </row>
    <row r="134" spans="4:11" ht="12.75">
      <c r="D134" s="4" t="s">
        <v>794</v>
      </c>
      <c r="E134" s="4">
        <v>2</v>
      </c>
      <c r="F134" s="4">
        <f>RDG!G14</f>
        <v>133</v>
      </c>
      <c r="G134" s="4">
        <f>IF(RDG!H14=0,"",RDG!H14)</f>
      </c>
      <c r="H134" s="26">
        <f t="shared" si="6"/>
        <v>27886419.89</v>
      </c>
      <c r="I134" s="4">
        <f t="shared" si="7"/>
        <v>0</v>
      </c>
      <c r="J134" s="27">
        <f>RDG!I14</f>
        <v>6712019</v>
      </c>
      <c r="K134" s="27">
        <f>RDG!J14</f>
        <v>7127607</v>
      </c>
    </row>
    <row r="135" spans="4:11" ht="12.75">
      <c r="D135" s="4" t="s">
        <v>794</v>
      </c>
      <c r="E135" s="4">
        <v>2</v>
      </c>
      <c r="F135" s="4">
        <f>RDG!G15</f>
        <v>134</v>
      </c>
      <c r="G135" s="4">
        <f>IF(RDG!H15=0,"",RDG!H15)</f>
      </c>
      <c r="H135" s="26">
        <f t="shared" si="6"/>
        <v>241394.3</v>
      </c>
      <c r="I135" s="4">
        <f t="shared" si="7"/>
        <v>0</v>
      </c>
      <c r="J135" s="27">
        <f>RDG!I15</f>
        <v>-66055</v>
      </c>
      <c r="K135" s="27">
        <f>RDG!J15</f>
        <v>123100</v>
      </c>
    </row>
    <row r="136" spans="4:11" ht="12.75">
      <c r="D136" s="4" t="s">
        <v>794</v>
      </c>
      <c r="E136" s="4">
        <v>2</v>
      </c>
      <c r="F136" s="4">
        <f>RDG!G16</f>
        <v>135</v>
      </c>
      <c r="G136" s="4">
        <f>IF(RDG!H16=0,"",RDG!H16)</f>
      </c>
      <c r="H136" s="26">
        <f t="shared" si="6"/>
        <v>6402422.25</v>
      </c>
      <c r="I136" s="4">
        <f t="shared" si="7"/>
        <v>0</v>
      </c>
      <c r="J136" s="27">
        <f>RDG!I16</f>
        <v>1822655</v>
      </c>
      <c r="K136" s="27">
        <f>RDG!J16</f>
        <v>1459940</v>
      </c>
    </row>
    <row r="137" spans="4:11" ht="12.75">
      <c r="D137" s="4" t="s">
        <v>794</v>
      </c>
      <c r="E137" s="4">
        <v>2</v>
      </c>
      <c r="F137" s="4">
        <f>RDG!G17</f>
        <v>136</v>
      </c>
      <c r="G137" s="4">
        <f>IF(RDG!H17=0,"",RDG!H17)</f>
      </c>
      <c r="H137" s="26">
        <f t="shared" si="6"/>
        <v>3291680.08</v>
      </c>
      <c r="I137" s="4">
        <f t="shared" si="7"/>
        <v>0</v>
      </c>
      <c r="J137" s="27">
        <f>RDG!I17</f>
        <v>868503</v>
      </c>
      <c r="K137" s="27">
        <f>RDG!J17</f>
        <v>775925</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3204611.16</v>
      </c>
      <c r="I139" s="4">
        <f t="shared" si="7"/>
        <v>0</v>
      </c>
      <c r="J139" s="27">
        <f>RDG!I19</f>
        <v>954152</v>
      </c>
      <c r="K139" s="27">
        <f>RDG!J19</f>
        <v>684015</v>
      </c>
    </row>
    <row r="140" spans="4:11" ht="12.75">
      <c r="D140" s="4" t="s">
        <v>794</v>
      </c>
      <c r="E140" s="4">
        <v>2</v>
      </c>
      <c r="F140" s="4">
        <f>RDG!G20</f>
        <v>139</v>
      </c>
      <c r="G140" s="4">
        <f>IF(RDG!H20=0,"",RDG!H20)</f>
      </c>
      <c r="H140" s="26">
        <f t="shared" si="6"/>
        <v>16633649.06</v>
      </c>
      <c r="I140" s="4">
        <f t="shared" si="7"/>
        <v>0</v>
      </c>
      <c r="J140" s="27">
        <f>RDG!I20</f>
        <v>3835174</v>
      </c>
      <c r="K140" s="27">
        <f>RDG!J20</f>
        <v>4065740</v>
      </c>
    </row>
    <row r="141" spans="4:11" ht="12.75">
      <c r="D141" s="4" t="s">
        <v>794</v>
      </c>
      <c r="E141" s="4">
        <v>2</v>
      </c>
      <c r="F141" s="4">
        <f>RDG!G21</f>
        <v>140</v>
      </c>
      <c r="G141" s="4">
        <f>IF(RDG!H21=0,"",RDG!H21)</f>
      </c>
      <c r="H141" s="26">
        <f t="shared" si="6"/>
        <v>11172800.8</v>
      </c>
      <c r="I141" s="4">
        <f t="shared" si="7"/>
        <v>0</v>
      </c>
      <c r="J141" s="27">
        <f>RDG!I21</f>
        <v>2567606</v>
      </c>
      <c r="K141" s="27">
        <f>RDG!J21</f>
        <v>2706483</v>
      </c>
    </row>
    <row r="142" spans="4:11" ht="12.75">
      <c r="D142" s="4" t="s">
        <v>794</v>
      </c>
      <c r="E142" s="4">
        <v>2</v>
      </c>
      <c r="F142" s="4">
        <f>RDG!G22</f>
        <v>141</v>
      </c>
      <c r="G142" s="4">
        <f>IF(RDG!H22=0,"",RDG!H22)</f>
      </c>
      <c r="H142" s="26">
        <f t="shared" si="6"/>
        <v>3375507.57</v>
      </c>
      <c r="I142" s="4">
        <f t="shared" si="7"/>
        <v>0</v>
      </c>
      <c r="J142" s="27">
        <f>RDG!I22</f>
        <v>754431</v>
      </c>
      <c r="K142" s="27">
        <f>RDG!J22</f>
        <v>819773</v>
      </c>
    </row>
    <row r="143" spans="4:11" ht="12.75">
      <c r="D143" s="4" t="s">
        <v>794</v>
      </c>
      <c r="E143" s="4">
        <v>2</v>
      </c>
      <c r="F143" s="4">
        <f>RDG!G23</f>
        <v>142</v>
      </c>
      <c r="G143" s="4">
        <f>IF(RDG!H23=0,"",RDG!H23)</f>
      </c>
      <c r="H143" s="26">
        <f t="shared" si="6"/>
        <v>2260789.1</v>
      </c>
      <c r="I143" s="4">
        <f t="shared" si="7"/>
        <v>0</v>
      </c>
      <c r="J143" s="27">
        <f>RDG!I23</f>
        <v>513137</v>
      </c>
      <c r="K143" s="27">
        <f>RDG!J23</f>
        <v>539484</v>
      </c>
    </row>
    <row r="144" spans="4:11" ht="12.75">
      <c r="D144" s="4" t="s">
        <v>794</v>
      </c>
      <c r="E144" s="4">
        <v>2</v>
      </c>
      <c r="F144" s="4">
        <f>RDG!G24</f>
        <v>143</v>
      </c>
      <c r="G144" s="4">
        <f>IF(RDG!H24=0,"",RDG!H24)</f>
      </c>
      <c r="H144" s="26">
        <f t="shared" si="6"/>
        <v>3749971.9400000004</v>
      </c>
      <c r="I144" s="4">
        <f t="shared" si="7"/>
        <v>0</v>
      </c>
      <c r="J144" s="27">
        <f>RDG!I24</f>
        <v>681934</v>
      </c>
      <c r="K144" s="27">
        <f>RDG!J24</f>
        <v>970212</v>
      </c>
    </row>
    <row r="145" spans="4:11" ht="12.75">
      <c r="D145" s="4" t="s">
        <v>794</v>
      </c>
      <c r="E145" s="4">
        <v>2</v>
      </c>
      <c r="F145" s="4">
        <f>RDG!G25</f>
        <v>144</v>
      </c>
      <c r="G145" s="4">
        <f>IF(RDG!H25=0,"",RDG!H25)</f>
      </c>
      <c r="H145" s="26">
        <f t="shared" si="6"/>
        <v>1779135.84</v>
      </c>
      <c r="I145" s="4">
        <f t="shared" si="7"/>
        <v>0</v>
      </c>
      <c r="J145" s="27">
        <f>RDG!I25</f>
        <v>357061</v>
      </c>
      <c r="K145" s="27">
        <f>RDG!J25</f>
        <v>439225</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341046.5</v>
      </c>
      <c r="I156" s="4">
        <f t="shared" si="7"/>
        <v>0</v>
      </c>
      <c r="J156" s="27">
        <f>RDG!I36</f>
        <v>81250</v>
      </c>
      <c r="K156" s="27">
        <f>RDG!J36</f>
        <v>69390</v>
      </c>
    </row>
    <row r="157" spans="4:11" ht="12.75">
      <c r="D157" s="4" t="s">
        <v>794</v>
      </c>
      <c r="E157" s="4">
        <v>2</v>
      </c>
      <c r="F157" s="4">
        <f>RDG!G37</f>
        <v>156</v>
      </c>
      <c r="G157" s="4">
        <f>IF(RDG!H37=0,"",RDG!H37)</f>
      </c>
      <c r="H157" s="26">
        <f t="shared" si="6"/>
        <v>56634.24</v>
      </c>
      <c r="I157" s="4">
        <f t="shared" si="7"/>
        <v>0</v>
      </c>
      <c r="J157" s="27">
        <f>RDG!I37</f>
        <v>18750</v>
      </c>
      <c r="K157" s="27">
        <f>RDG!J37</f>
        <v>8777</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59175.520000000004</v>
      </c>
      <c r="I164" s="4">
        <f t="shared" si="7"/>
        <v>0</v>
      </c>
      <c r="J164" s="27">
        <f>RDG!I44</f>
        <v>18750</v>
      </c>
      <c r="K164" s="27">
        <f>RDG!J44</f>
        <v>8777</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377590.33999999997</v>
      </c>
      <c r="I168" s="4">
        <f t="shared" si="7"/>
        <v>0</v>
      </c>
      <c r="J168" s="27">
        <f>RDG!I48</f>
        <v>95906</v>
      </c>
      <c r="K168" s="27">
        <f>RDG!J48</f>
        <v>65098</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166664.59999999998</v>
      </c>
      <c r="I171" s="4">
        <f t="shared" si="7"/>
        <v>0</v>
      </c>
      <c r="J171" s="27">
        <f>RDG!I51</f>
        <v>47456</v>
      </c>
      <c r="K171" s="27">
        <f>RDG!J51</f>
        <v>25291</v>
      </c>
    </row>
    <row r="172" spans="4:11" ht="12.75">
      <c r="D172" s="4" t="s">
        <v>794</v>
      </c>
      <c r="E172" s="4">
        <v>2</v>
      </c>
      <c r="F172" s="4">
        <f>RDG!G52</f>
        <v>171</v>
      </c>
      <c r="G172" s="4">
        <f>IF(RDG!H52=0,"",RDG!H52)</f>
      </c>
      <c r="H172" s="26">
        <f t="shared" si="6"/>
        <v>3580.7400000000002</v>
      </c>
      <c r="I172" s="4">
        <f t="shared" si="7"/>
        <v>0</v>
      </c>
      <c r="J172" s="27">
        <f>RDG!I52</f>
        <v>0</v>
      </c>
      <c r="K172" s="27">
        <f>RDG!J52</f>
        <v>1047</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219187.80000000002</v>
      </c>
      <c r="I175" s="4">
        <f t="shared" si="7"/>
        <v>0</v>
      </c>
      <c r="J175" s="27">
        <f>RDG!I55</f>
        <v>48450</v>
      </c>
      <c r="K175" s="27">
        <f>RDG!J55</f>
        <v>38760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39112806.7</v>
      </c>
      <c r="I180" s="4">
        <f t="shared" si="7"/>
        <v>0</v>
      </c>
      <c r="J180" s="27">
        <f>RDG!I60</f>
        <v>7096060</v>
      </c>
      <c r="K180" s="27">
        <f>RDG!J60</f>
        <v>7377335</v>
      </c>
    </row>
    <row r="181" spans="4:11" ht="12.75">
      <c r="D181" s="4" t="s">
        <v>794</v>
      </c>
      <c r="E181" s="4">
        <v>2</v>
      </c>
      <c r="F181" s="4">
        <f>RDG!G61</f>
        <v>180</v>
      </c>
      <c r="G181" s="4">
        <f>IF(RDG!H61=0,"",RDG!H61)</f>
      </c>
      <c r="H181" s="26">
        <f t="shared" si="6"/>
        <v>38148003</v>
      </c>
      <c r="I181" s="4">
        <f t="shared" si="7"/>
        <v>0</v>
      </c>
      <c r="J181" s="27">
        <f>RDG!I61</f>
        <v>6807925</v>
      </c>
      <c r="K181" s="27">
        <f>RDG!J61</f>
        <v>7192705</v>
      </c>
    </row>
    <row r="182" spans="4:11" ht="12.75">
      <c r="D182" s="4" t="s">
        <v>794</v>
      </c>
      <c r="E182" s="4">
        <v>2</v>
      </c>
      <c r="F182" s="4">
        <f>RDG!G62</f>
        <v>181</v>
      </c>
      <c r="G182" s="4">
        <f>IF(RDG!H62=0,"",RDG!H62)</f>
      </c>
      <c r="H182" s="26">
        <f t="shared" si="6"/>
        <v>1189884.95</v>
      </c>
      <c r="I182" s="4">
        <f t="shared" si="7"/>
        <v>0</v>
      </c>
      <c r="J182" s="27">
        <f>RDG!I62</f>
        <v>288135</v>
      </c>
      <c r="K182" s="27">
        <f>RDG!J62</f>
        <v>184630</v>
      </c>
    </row>
    <row r="183" spans="4:11" ht="12.75">
      <c r="D183" s="4" t="s">
        <v>794</v>
      </c>
      <c r="E183" s="4">
        <v>2</v>
      </c>
      <c r="F183" s="4">
        <f>RDG!G63</f>
        <v>182</v>
      </c>
      <c r="G183" s="4">
        <f>IF(RDG!H63=0,"",RDG!H63)</f>
      </c>
      <c r="H183" s="26">
        <f t="shared" si="6"/>
        <v>1196458.9</v>
      </c>
      <c r="I183" s="4">
        <f t="shared" si="7"/>
        <v>0</v>
      </c>
      <c r="J183" s="27">
        <f>RDG!I63</f>
        <v>288135</v>
      </c>
      <c r="K183" s="27">
        <f>RDG!J63</f>
        <v>184630</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116070.88</v>
      </c>
      <c r="I185" s="4">
        <f t="shared" si="7"/>
        <v>0</v>
      </c>
      <c r="J185" s="27">
        <f>RDG!I65</f>
        <v>29644</v>
      </c>
      <c r="K185" s="27">
        <f>RDG!J65</f>
        <v>16719</v>
      </c>
    </row>
    <row r="186" spans="4:11" ht="12.75">
      <c r="D186" s="4" t="s">
        <v>794</v>
      </c>
      <c r="E186" s="4">
        <v>2</v>
      </c>
      <c r="F186" s="4">
        <f>RDG!G66</f>
        <v>185</v>
      </c>
      <c r="G186" s="4">
        <f>IF(RDG!H66=0,"",RDG!H66)</f>
      </c>
      <c r="H186" s="26">
        <f t="shared" si="6"/>
        <v>1099479.0499999998</v>
      </c>
      <c r="I186" s="4">
        <f t="shared" si="7"/>
        <v>0</v>
      </c>
      <c r="J186" s="27">
        <f>RDG!I66</f>
        <v>258491</v>
      </c>
      <c r="K186" s="27">
        <f>RDG!J66</f>
        <v>167911</v>
      </c>
    </row>
    <row r="187" spans="4:11" ht="12.75">
      <c r="D187" s="4" t="s">
        <v>794</v>
      </c>
      <c r="E187" s="4">
        <v>2</v>
      </c>
      <c r="F187" s="4">
        <f>RDG!G67</f>
        <v>186</v>
      </c>
      <c r="G187" s="4">
        <f>IF(RDG!H67=0,"",RDG!H67)</f>
      </c>
      <c r="H187" s="26">
        <f t="shared" si="6"/>
        <v>1105422.18</v>
      </c>
      <c r="I187" s="4">
        <f t="shared" si="7"/>
        <v>0</v>
      </c>
      <c r="J187" s="27">
        <f>RDG!I67</f>
        <v>258491</v>
      </c>
      <c r="K187" s="27">
        <f>RDG!J67</f>
        <v>167911</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46823374.26</v>
      </c>
      <c r="I242" s="4">
        <f t="shared" si="13"/>
        <v>0</v>
      </c>
      <c r="J242" s="27">
        <f>Dodatni!I25</f>
        <v>6341096</v>
      </c>
      <c r="K242" s="27">
        <f>Dodatni!J25</f>
        <v>6543845</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48960540.72</v>
      </c>
      <c r="I253" s="4">
        <f t="shared" si="13"/>
        <v>0</v>
      </c>
      <c r="J253" s="27">
        <f>Dodatni!I37</f>
        <v>6341096</v>
      </c>
      <c r="K253" s="27">
        <f>Dodatni!J37</f>
        <v>6543845</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476213.76</v>
      </c>
      <c r="I257" s="4">
        <f t="shared" si="13"/>
        <v>0</v>
      </c>
      <c r="J257" s="27">
        <f>Dodatni!I43</f>
        <v>186021</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586845.94</v>
      </c>
      <c r="I263" s="4">
        <f t="shared" si="13"/>
        <v>0</v>
      </c>
      <c r="J263" s="27">
        <f>Dodatni!I50</f>
        <v>56339</v>
      </c>
      <c r="K263" s="27">
        <f>Dodatni!J50</f>
        <v>83824</v>
      </c>
    </row>
    <row r="264" spans="4:11" ht="12.75">
      <c r="D264" s="4" t="s">
        <v>555</v>
      </c>
      <c r="E264" s="4">
        <v>3</v>
      </c>
      <c r="F264" s="4">
        <f>Dodatni!H51</f>
        <v>263</v>
      </c>
      <c r="H264" s="26">
        <f t="shared" si="12"/>
        <v>399354.98</v>
      </c>
      <c r="I264" s="4">
        <f t="shared" si="13"/>
        <v>0</v>
      </c>
      <c r="J264" s="27">
        <f>Dodatni!I51</f>
        <v>75994</v>
      </c>
      <c r="K264" s="27">
        <f>Dodatni!J51</f>
        <v>37926</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131815.38</v>
      </c>
      <c r="I270" s="4">
        <f t="shared" si="13"/>
        <v>0</v>
      </c>
      <c r="J270" s="27">
        <f>Dodatni!I57</f>
        <v>0</v>
      </c>
      <c r="K270" s="27">
        <f>Dodatni!J57</f>
        <v>24501</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501143.68</v>
      </c>
      <c r="I273" s="4">
        <f t="shared" si="13"/>
        <v>0</v>
      </c>
      <c r="J273" s="27">
        <f>Dodatni!I60</f>
        <v>71040</v>
      </c>
      <c r="K273" s="27">
        <f>Dodatni!J60</f>
        <v>56602</v>
      </c>
    </row>
    <row r="274" spans="4:11" ht="12.75">
      <c r="D274" s="4" t="s">
        <v>555</v>
      </c>
      <c r="E274" s="4">
        <v>3</v>
      </c>
      <c r="F274" s="4">
        <f>Dodatni!H61</f>
        <v>273</v>
      </c>
      <c r="H274" s="26">
        <f t="shared" si="12"/>
        <v>438470.76</v>
      </c>
      <c r="I274" s="4">
        <f t="shared" si="13"/>
        <v>0</v>
      </c>
      <c r="J274" s="27">
        <f>Dodatni!I61</f>
        <v>71040</v>
      </c>
      <c r="K274" s="27">
        <f>Dodatni!J61</f>
        <v>44786</v>
      </c>
    </row>
    <row r="275" spans="4:11" ht="12.75">
      <c r="D275" s="4" t="s">
        <v>555</v>
      </c>
      <c r="E275" s="4">
        <v>3</v>
      </c>
      <c r="F275" s="4">
        <f>Dodatni!H62</f>
        <v>274</v>
      </c>
      <c r="H275" s="26">
        <f t="shared" si="12"/>
        <v>33343.06</v>
      </c>
      <c r="I275" s="4">
        <f t="shared" si="13"/>
        <v>0</v>
      </c>
      <c r="J275" s="27">
        <f>Dodatni!I62</f>
        <v>11269</v>
      </c>
      <c r="K275" s="27">
        <f>Dodatni!J62</f>
        <v>450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2406523.37</v>
      </c>
      <c r="I278" s="4">
        <f t="shared" si="13"/>
        <v>0</v>
      </c>
      <c r="J278" s="27">
        <f>Dodatni!I65</f>
        <v>279363</v>
      </c>
      <c r="K278" s="27">
        <f>Dodatni!J65</f>
        <v>294709</v>
      </c>
    </row>
    <row r="279" spans="4:11" ht="12.75">
      <c r="D279" s="4" t="s">
        <v>555</v>
      </c>
      <c r="E279" s="4">
        <v>3</v>
      </c>
      <c r="F279" s="4">
        <f>Dodatni!H66</f>
        <v>278</v>
      </c>
      <c r="H279" s="26">
        <f t="shared" si="12"/>
        <v>177920</v>
      </c>
      <c r="I279" s="4">
        <f t="shared" si="13"/>
        <v>0</v>
      </c>
      <c r="J279" s="27">
        <f>Dodatni!I66</f>
        <v>8000</v>
      </c>
      <c r="K279" s="27">
        <f>Dodatni!J66</f>
        <v>28000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103103.36</v>
      </c>
      <c r="I285" s="4">
        <f aca="true" t="shared" si="15" ref="I285:I294">ABS(ROUND(J285,0)-J285)+ABS(ROUND(K285,0)-K285)</f>
        <v>0</v>
      </c>
      <c r="J285" s="27">
        <f>Dodatni!I73</f>
        <v>18750</v>
      </c>
      <c r="K285" s="27">
        <f>Dodatni!J73</f>
        <v>8777</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281371.93</v>
      </c>
      <c r="I288" s="4">
        <f t="shared" si="15"/>
        <v>0</v>
      </c>
      <c r="J288" s="27">
        <f>Dodatni!I76</f>
        <v>47457</v>
      </c>
      <c r="K288" s="27">
        <f>Dodatni!J76</f>
        <v>25291</v>
      </c>
    </row>
    <row r="289" spans="4:11" ht="12.75">
      <c r="D289" s="4" t="s">
        <v>555</v>
      </c>
      <c r="E289" s="4">
        <v>3</v>
      </c>
      <c r="F289" s="4">
        <f>Dodatni!H78</f>
        <v>288</v>
      </c>
      <c r="H289" s="26">
        <f t="shared" si="14"/>
        <v>6580249.92</v>
      </c>
      <c r="I289" s="4">
        <f t="shared" si="15"/>
        <v>0</v>
      </c>
      <c r="J289" s="27">
        <f>Dodatni!I78</f>
        <v>1785809</v>
      </c>
      <c r="K289" s="27">
        <f>Dodatni!J78</f>
        <v>249500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6648794.19</v>
      </c>
      <c r="I292" s="4">
        <f t="shared" si="15"/>
        <v>0</v>
      </c>
      <c r="J292" s="27">
        <f>Dodatni!I81</f>
        <v>1785809</v>
      </c>
      <c r="K292" s="27">
        <f>Dodatni!J81</f>
        <v>249500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718183.2</v>
      </c>
      <c r="I295" s="4">
        <f aca="true" t="shared" si="17" ref="I295:I301">ABS(ROUND(J295,0)-J295)+ABS(ROUND(K295,0)-K295)</f>
        <v>0</v>
      </c>
      <c r="J295" s="27">
        <f>Dodatni!I84</f>
        <v>160552</v>
      </c>
      <c r="K295" s="27">
        <f>Dodatni!J84</f>
        <v>41864</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17.82</v>
      </c>
      <c r="I298" s="4">
        <f t="shared" si="17"/>
        <v>0</v>
      </c>
      <c r="J298" s="27">
        <f>Dodatni!I88</f>
        <v>2</v>
      </c>
      <c r="K298" s="27">
        <f>Dodatni!J88</f>
        <v>2</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20" activePane="bottomLeft" state="frozen"/>
      <selection pane="topLeft" activeCell="A2" sqref="A2"/>
      <selection pane="bottomLeft" activeCell="C44" sqref="C44:J44"/>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ČISTOĆA I ZELENILO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22300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46163832762</v>
      </c>
      <c r="V4" s="206" t="s">
        <v>2737</v>
      </c>
      <c r="W4" s="224" t="str">
        <f>RefStr!F31</f>
        <v>KNIN</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3</v>
      </c>
      <c r="T5" s="206" t="s">
        <v>1560</v>
      </c>
      <c r="U5" s="224" t="str">
        <f>RefStr!H27</f>
        <v>02905043</v>
      </c>
      <c r="V5" s="206" t="s">
        <v>2738</v>
      </c>
      <c r="W5" s="224" t="str">
        <f>RefStr!C33</f>
        <v>TRG OLUJE 9</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110030889</v>
      </c>
      <c r="V6" s="206" t="s">
        <v>2968</v>
      </c>
      <c r="W6" s="224" t="str">
        <f>RefStr!L35</f>
        <v>022/668-164</v>
      </c>
      <c r="X6" s="206" t="s">
        <v>2926</v>
      </c>
      <c r="Y6" s="224" t="str">
        <f>RefStr!C68</f>
        <v>IVAN MESIĆ</v>
      </c>
      <c r="Z6" s="206" t="s">
        <v>2952</v>
      </c>
      <c r="AA6" s="224">
        <f>RefStr!C46</f>
        <v>0</v>
      </c>
    </row>
    <row r="7" spans="1:27" ht="13.5" customHeight="1">
      <c r="A7" s="505"/>
      <c r="B7" s="506"/>
      <c r="C7" s="506"/>
      <c r="D7" s="506"/>
      <c r="E7" s="506"/>
      <c r="F7" s="506"/>
      <c r="G7" s="506"/>
      <c r="H7" s="506"/>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IVAN.MESIC@CIZ.HR</v>
      </c>
      <c r="X7" s="206" t="s">
        <v>2927</v>
      </c>
      <c r="Y7" s="224" t="str">
        <f>RefStr!C70</f>
        <v>022/668-164</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3811</v>
      </c>
      <c r="X8" s="206" t="s">
        <v>2928</v>
      </c>
      <c r="Y8" s="224" t="str">
        <f>TRIM(UPPER(RefStr!C72))</f>
        <v>IVAN.MESIC@CIZ.HR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41</v>
      </c>
      <c r="Q9" s="223">
        <f>RefStr!F58</f>
        <v>44</v>
      </c>
      <c r="R9" s="206" t="s">
        <v>914</v>
      </c>
      <c r="S9" s="224">
        <f>IF(RefStr!F4&lt;&gt;"",RefStr!F4,0)</f>
        <v>44926</v>
      </c>
      <c r="T9" s="206" t="s">
        <v>891</v>
      </c>
      <c r="U9" s="224">
        <f>RefStr!C39</f>
        <v>196</v>
      </c>
      <c r="V9" s="206" t="s">
        <v>2951</v>
      </c>
      <c r="W9" s="224" t="str">
        <f>RefStr!D42</f>
        <v>Skupljanje neopasnog otpada</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48</v>
      </c>
      <c r="Q10" s="225">
        <f>RefStr!F56</f>
        <v>48</v>
      </c>
      <c r="R10" s="208" t="s">
        <v>917</v>
      </c>
      <c r="S10" s="225">
        <f>RefStr!C23</f>
        <v>1</v>
      </c>
      <c r="T10" s="208" t="s">
        <v>2973</v>
      </c>
      <c r="U10" s="225" t="str">
        <f>RefStr!D39</f>
        <v>Knin</v>
      </c>
      <c r="V10" s="232"/>
      <c r="W10" s="233"/>
      <c r="X10" s="234" t="s">
        <v>2279</v>
      </c>
      <c r="Y10" s="235">
        <f>RefStr!F12</f>
        <v>2022</v>
      </c>
      <c r="Z10" s="208" t="s">
        <v>1771</v>
      </c>
      <c r="AA10" s="225" t="str">
        <f>RefStr!A75</f>
        <v>MESIĆ IVAN</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C:\Users\Nives-PC\Desktop\ČISTOĆA 2022\ZAVRŠNI 2022\[GFI-POD, Godišnji financijski izvještaj poduzetnika 2022.xls]Dodatni</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hidden="1"/>
    <row r="154" ht="9.75" hidden="1"/>
    <row r="155" ht="9.75" hidden="1"/>
    <row r="156" ht="9.75" hidden="1"/>
    <row r="157" ht="9.75" hidden="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J62" sqref="J62:N62"/>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290504.3</v>
      </c>
    </row>
    <row r="13" spans="4:17" ht="9.75" customHeight="1">
      <c r="D13" s="152"/>
      <c r="E13" s="158"/>
      <c r="H13" s="23"/>
      <c r="I13" s="159"/>
      <c r="J13" s="159"/>
      <c r="K13" s="152"/>
      <c r="L13" s="152"/>
      <c r="M13" s="152"/>
      <c r="N13" s="152"/>
      <c r="P13" s="50" t="s">
        <v>1561</v>
      </c>
      <c r="Q13" s="51">
        <f>INT(VALUE(M27))/50</f>
        <v>2200617.78</v>
      </c>
    </row>
    <row r="14" spans="1:17" ht="15">
      <c r="A14" s="377" t="s">
        <v>1312</v>
      </c>
      <c r="B14" s="377"/>
      <c r="C14" s="377"/>
      <c r="D14" s="160"/>
      <c r="E14" s="161"/>
      <c r="F14" s="375"/>
      <c r="G14" s="376"/>
      <c r="H14" s="376"/>
      <c r="I14" s="152"/>
      <c r="J14" s="367" t="s">
        <v>1978</v>
      </c>
      <c r="K14" s="368"/>
      <c r="L14" s="368"/>
      <c r="M14" s="368"/>
      <c r="N14" s="368"/>
      <c r="P14" s="50" t="s">
        <v>1316</v>
      </c>
      <c r="Q14" s="51">
        <f>INT(VALUE(C27))/100</f>
        <v>461638327.62</v>
      </c>
    </row>
    <row r="15" spans="1:17" ht="19.5" customHeight="1">
      <c r="A15" s="364">
        <f>Skriveni!B59</f>
        <v>958572194.7500001</v>
      </c>
      <c r="B15" s="365"/>
      <c r="C15" s="366"/>
      <c r="D15" s="56"/>
      <c r="E15" s="56"/>
      <c r="F15" s="56"/>
      <c r="G15" s="56"/>
      <c r="H15" s="56"/>
      <c r="I15" s="56"/>
      <c r="J15" s="56"/>
      <c r="K15" s="56"/>
      <c r="L15" s="56"/>
      <c r="M15" s="56"/>
      <c r="N15" s="56"/>
      <c r="P15" s="50" t="s">
        <v>887</v>
      </c>
      <c r="Q15" s="51">
        <f>LEN(Skriveni!B9)</f>
        <v>25</v>
      </c>
    </row>
    <row r="16" spans="4:17" ht="12.75" customHeight="1">
      <c r="D16" s="56"/>
      <c r="E16" s="56"/>
      <c r="F16" s="56"/>
      <c r="G16" s="56"/>
      <c r="H16" s="56"/>
      <c r="I16" s="56"/>
      <c r="P16" s="50" t="s">
        <v>888</v>
      </c>
      <c r="Q16" s="51">
        <f>INT(VALUE(C31))/100</f>
        <v>223</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4</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3</v>
      </c>
      <c r="D19" s="380"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21"/>
      <c r="F19" s="321"/>
      <c r="G19" s="321"/>
      <c r="H19" s="321"/>
      <c r="I19" s="317" t="s">
        <v>198</v>
      </c>
      <c r="J19" s="379"/>
      <c r="K19" s="379"/>
      <c r="L19" s="379"/>
      <c r="M19" s="379"/>
      <c r="N19" s="32" t="s">
        <v>2990</v>
      </c>
      <c r="P19" s="50" t="s">
        <v>890</v>
      </c>
      <c r="Q19" s="51">
        <f>LEN(Skriveni!B12)</f>
        <v>11</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196</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3811</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tr">
        <f>'[1]RefStr'!$H$27</f>
        <v>02905043</v>
      </c>
      <c r="I27" s="305"/>
      <c r="J27" s="280" t="s">
        <v>1977</v>
      </c>
      <c r="K27" s="281"/>
      <c r="L27" s="306"/>
      <c r="M27" s="288" t="str">
        <f>'[1]RefStr'!$M$27</f>
        <v>110030889</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2982</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22300</v>
      </c>
      <c r="D31" s="328" t="s">
        <v>929</v>
      </c>
      <c r="E31" s="329"/>
      <c r="F31" s="302" t="s">
        <v>2984</v>
      </c>
      <c r="G31" s="330"/>
      <c r="H31" s="330"/>
      <c r="I31" s="330"/>
      <c r="J31" s="330"/>
      <c r="K31" s="330"/>
      <c r="L31" s="331"/>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2985</v>
      </c>
      <c r="D33" s="303"/>
      <c r="E33" s="303"/>
      <c r="F33" s="303"/>
      <c r="G33" s="303"/>
      <c r="H33" s="303"/>
      <c r="I33" s="303"/>
      <c r="J33" s="303"/>
      <c r="K33" s="303"/>
      <c r="L33" s="304"/>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2986</v>
      </c>
      <c r="D35" s="383"/>
      <c r="E35" s="383"/>
      <c r="F35" s="383"/>
      <c r="G35" s="383"/>
      <c r="H35" s="383"/>
      <c r="I35" s="384"/>
      <c r="J35" s="277" t="s">
        <v>1750</v>
      </c>
      <c r="K35" s="317"/>
      <c r="L35" s="288" t="s">
        <v>2987</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2988</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196</v>
      </c>
      <c r="D39" s="278" t="str">
        <f>IF(C39="","Upišite šifru grada/općine",IF(ISNA(LOOKUP(C39,A177:A732,A177:A732)),"Šifra grada/općine ne postoji",IF(LOOKUP(C39,A177:A732,A177:A732)&lt;&gt;C39,"Šifra grada/općine ne postoji",LOOKUP(C39,A177:A732,B177:B732))))</f>
        <v>Knin</v>
      </c>
      <c r="E39" s="323"/>
      <c r="F39" s="323"/>
      <c r="G39" s="323"/>
      <c r="H39" s="287" t="s">
        <v>2109</v>
      </c>
      <c r="I39" s="306"/>
      <c r="J39" s="54">
        <f>IF(C39&gt;0,LOOKUP(C39,A177:A732,C177:C732),"")</f>
        <v>15</v>
      </c>
      <c r="K39" s="332" t="str">
        <f>IF(J39="","Upišite šifru grada/općine",LOOKUP(J39,A153:A173,B153:B173))</f>
        <v>ŠIBENSKO-KNINSKA</v>
      </c>
      <c r="L39" s="332"/>
      <c r="M39" s="332"/>
      <c r="N39" s="332"/>
      <c r="P39" s="50" t="s">
        <v>896</v>
      </c>
      <c r="Q39" s="51">
        <f>C56+2*F56+3*C58+4*F58</f>
        <v>443</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2350</v>
      </c>
      <c r="D42" s="320" t="str">
        <f>IF(C42="","Upišite šifru razreda glavne djelatnosti",IF(ISNA(LOOKUP(C42,A736:A1351,A736:A1351)),"Šifra NKD-a ne postoji",IF(LOOKUP(C42,A736:A1351,A736:A1351)&lt;&gt;C42,"Šifra NKD-a ne postoji",LOOKUP(C42,A736:A1351,B736:B1351))))</f>
        <v>Skupljanje neopasnog otpada</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10</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48</v>
      </c>
      <c r="D56" s="326" t="s">
        <v>2653</v>
      </c>
      <c r="E56" s="327"/>
      <c r="F56" s="40">
        <v>48</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41</v>
      </c>
      <c r="D58" s="314" t="s">
        <v>2653</v>
      </c>
      <c r="E58" s="314"/>
      <c r="F58" s="40">
        <v>44</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2989</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2987</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2986</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2991</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8" operator="equal" stopIfTrue="1">
      <formula>"DA"</formula>
    </cfRule>
  </conditionalFormatting>
  <conditionalFormatting sqref="F4:G4">
    <cfRule type="cellIs" priority="2" dxfId="35" operator="lessThan" stopIfTrue="1">
      <formula>$C$4</formula>
    </cfRule>
  </conditionalFormatting>
  <conditionalFormatting sqref="D44:N44">
    <cfRule type="cellIs" priority="5" dxfId="27" operator="equal" stopIfTrue="1">
      <formula>"Upisana je nepostojeća ili neprepoznatljiva šifra statusa autonomnosti"</formula>
    </cfRule>
  </conditionalFormatting>
  <conditionalFormatting sqref="N25 D17:N18 D26:N26">
    <cfRule type="cellIs" priority="6" dxfId="27" operator="equal" stopIfTrue="1">
      <formula>"Upisana je nepostojeća ili neprepoznatljiva vrsta izvještaja"</formula>
    </cfRule>
  </conditionalFormatting>
  <conditionalFormatting sqref="C20 D19 I20">
    <cfRule type="cellIs" priority="7" dxfId="27" operator="equal" stopIfTrue="1">
      <formula>"Nepostojeća ili neprepoznatljiva svrha predaje"</formula>
    </cfRule>
  </conditionalFormatting>
  <conditionalFormatting sqref="D42:N42">
    <cfRule type="cellIs" priority="8" dxfId="27" operator="equal" stopIfTrue="1">
      <formula>"Šifra NKD-a ne postoji"</formula>
    </cfRule>
  </conditionalFormatting>
  <conditionalFormatting sqref="E51:G51 D50:D51">
    <cfRule type="cellIs" priority="9" dxfId="27" operator="equal" stopIfTrue="1">
      <formula>"Nepostojeća oznaka veličine"</formula>
    </cfRule>
  </conditionalFormatting>
  <conditionalFormatting sqref="D52:H52">
    <cfRule type="cellIs" priority="10" dxfId="27" operator="equal" stopIfTrue="1">
      <formula>"Nepostojeća oznaka vlasništva"</formula>
    </cfRule>
  </conditionalFormatting>
  <conditionalFormatting sqref="D7:N7">
    <cfRule type="cellIs" priority="11" dxfId="27" operator="equal" stopIfTrue="1">
      <formula>"Upisana je nepostojeća ili neprepoznatljiva vrsta poslovnog subjekta"</formula>
    </cfRule>
  </conditionalFormatting>
  <conditionalFormatting sqref="D39:G39">
    <cfRule type="cellIs" priority="12" dxfId="27" operator="equal" stopIfTrue="1">
      <formula>"Šifra grada/općine ne postoji"</formula>
    </cfRule>
  </conditionalFormatting>
  <conditionalFormatting sqref="A3:N3">
    <cfRule type="cellIs" priority="23" dxfId="39"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9" activePane="bottomLeft" state="frozen"/>
      <selection pane="topLeft" activeCell="A1" sqref="A1"/>
      <selection pane="bottomLeft" activeCell="J58" sqref="J5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46163832762; ČISTOĆA I ZELENILO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f>'[1]Bilanca'!J9</f>
        <v>0</v>
      </c>
      <c r="J9" s="67"/>
      <c r="O9" s="70"/>
    </row>
    <row r="10" spans="1:10" ht="13.5" customHeight="1">
      <c r="A10" s="387" t="s">
        <v>903</v>
      </c>
      <c r="B10" s="387"/>
      <c r="C10" s="387"/>
      <c r="D10" s="387"/>
      <c r="E10" s="387"/>
      <c r="F10" s="387"/>
      <c r="G10" s="15">
        <v>2</v>
      </c>
      <c r="H10" s="16"/>
      <c r="I10" s="66">
        <f>I11+I18+I28+I39+I44</f>
        <v>4436010</v>
      </c>
      <c r="J10" s="66">
        <f>J11+J18+J28+J39+J44</f>
        <v>3637934</v>
      </c>
    </row>
    <row r="11" spans="1:10" ht="13.5" customHeight="1">
      <c r="A11" s="386" t="s">
        <v>904</v>
      </c>
      <c r="B11" s="386"/>
      <c r="C11" s="386"/>
      <c r="D11" s="386"/>
      <c r="E11" s="386"/>
      <c r="F11" s="386"/>
      <c r="G11" s="15">
        <v>3</v>
      </c>
      <c r="H11" s="16"/>
      <c r="I11" s="66">
        <f>SUM(I12:I17)</f>
        <v>40217</v>
      </c>
      <c r="J11" s="66">
        <f>SUM(J12:J17)</f>
        <v>4497</v>
      </c>
    </row>
    <row r="12" spans="1:10" ht="13.5" customHeight="1">
      <c r="A12" s="385" t="s">
        <v>1887</v>
      </c>
      <c r="B12" s="385"/>
      <c r="C12" s="385"/>
      <c r="D12" s="385"/>
      <c r="E12" s="385"/>
      <c r="F12" s="385"/>
      <c r="G12" s="15">
        <v>4</v>
      </c>
      <c r="H12" s="16"/>
      <c r="I12" s="67">
        <f>'[1]Bilanca'!J12</f>
        <v>0</v>
      </c>
      <c r="J12" s="67"/>
    </row>
    <row r="13" spans="1:10" ht="24.75" customHeight="1">
      <c r="A13" s="385" t="s">
        <v>880</v>
      </c>
      <c r="B13" s="385"/>
      <c r="C13" s="385"/>
      <c r="D13" s="385"/>
      <c r="E13" s="385"/>
      <c r="F13" s="385"/>
      <c r="G13" s="15">
        <v>5</v>
      </c>
      <c r="H13" s="16"/>
      <c r="I13" s="67">
        <f>'[1]Bilanca'!J13</f>
        <v>40217</v>
      </c>
      <c r="J13" s="67">
        <v>4497</v>
      </c>
    </row>
    <row r="14" spans="1:10" ht="13.5" customHeight="1">
      <c r="A14" s="385" t="s">
        <v>1888</v>
      </c>
      <c r="B14" s="385"/>
      <c r="C14" s="385"/>
      <c r="D14" s="385"/>
      <c r="E14" s="385"/>
      <c r="F14" s="385"/>
      <c r="G14" s="15">
        <v>6</v>
      </c>
      <c r="H14" s="16"/>
      <c r="I14" s="67">
        <f>'[1]Bilanca'!J14</f>
        <v>0</v>
      </c>
      <c r="J14" s="67"/>
    </row>
    <row r="15" spans="1:10" ht="13.5" customHeight="1">
      <c r="A15" s="385" t="s">
        <v>1889</v>
      </c>
      <c r="B15" s="385"/>
      <c r="C15" s="385"/>
      <c r="D15" s="385"/>
      <c r="E15" s="385"/>
      <c r="F15" s="385"/>
      <c r="G15" s="15">
        <v>7</v>
      </c>
      <c r="H15" s="16"/>
      <c r="I15" s="67">
        <f>'[1]Bilanca'!J15</f>
        <v>0</v>
      </c>
      <c r="J15" s="67"/>
    </row>
    <row r="16" spans="1:10" ht="13.5" customHeight="1">
      <c r="A16" s="385" t="s">
        <v>1890</v>
      </c>
      <c r="B16" s="385"/>
      <c r="C16" s="385"/>
      <c r="D16" s="385"/>
      <c r="E16" s="385"/>
      <c r="F16" s="385"/>
      <c r="G16" s="15">
        <v>8</v>
      </c>
      <c r="H16" s="16"/>
      <c r="I16" s="67">
        <f>'[1]Bilanca'!J16</f>
        <v>0</v>
      </c>
      <c r="J16" s="67"/>
    </row>
    <row r="17" spans="1:10" ht="13.5" customHeight="1">
      <c r="A17" s="385" t="s">
        <v>1891</v>
      </c>
      <c r="B17" s="385"/>
      <c r="C17" s="385"/>
      <c r="D17" s="385"/>
      <c r="E17" s="385"/>
      <c r="F17" s="385"/>
      <c r="G17" s="15">
        <v>9</v>
      </c>
      <c r="H17" s="16"/>
      <c r="I17" s="67">
        <f>'[1]Bilanca'!J17</f>
        <v>0</v>
      </c>
      <c r="J17" s="67"/>
    </row>
    <row r="18" spans="1:10" ht="13.5" customHeight="1">
      <c r="A18" s="386" t="s">
        <v>965</v>
      </c>
      <c r="B18" s="386"/>
      <c r="C18" s="386"/>
      <c r="D18" s="386"/>
      <c r="E18" s="386"/>
      <c r="F18" s="386"/>
      <c r="G18" s="15">
        <v>10</v>
      </c>
      <c r="H18" s="16"/>
      <c r="I18" s="66">
        <f>SUM(I19:I27)</f>
        <v>4385506</v>
      </c>
      <c r="J18" s="66">
        <f>SUM(J19:J27)</f>
        <v>3623150</v>
      </c>
    </row>
    <row r="19" spans="1:10" ht="13.5" customHeight="1">
      <c r="A19" s="385" t="s">
        <v>733</v>
      </c>
      <c r="B19" s="385"/>
      <c r="C19" s="385"/>
      <c r="D19" s="385"/>
      <c r="E19" s="385"/>
      <c r="F19" s="385"/>
      <c r="G19" s="15">
        <v>11</v>
      </c>
      <c r="H19" s="16"/>
      <c r="I19" s="67">
        <f>'[1]Bilanca'!J19</f>
        <v>231219</v>
      </c>
      <c r="J19" s="67">
        <v>231219</v>
      </c>
    </row>
    <row r="20" spans="1:10" ht="13.5" customHeight="1">
      <c r="A20" s="385" t="s">
        <v>796</v>
      </c>
      <c r="B20" s="385"/>
      <c r="C20" s="385"/>
      <c r="D20" s="385"/>
      <c r="E20" s="385"/>
      <c r="F20" s="385"/>
      <c r="G20" s="15">
        <v>12</v>
      </c>
      <c r="H20" s="16"/>
      <c r="I20" s="67">
        <f>'[1]Bilanca'!J20</f>
        <v>446630</v>
      </c>
      <c r="J20" s="67">
        <v>424111</v>
      </c>
    </row>
    <row r="21" spans="1:10" ht="13.5" customHeight="1">
      <c r="A21" s="385" t="s">
        <v>734</v>
      </c>
      <c r="B21" s="385"/>
      <c r="C21" s="385"/>
      <c r="D21" s="385"/>
      <c r="E21" s="385"/>
      <c r="F21" s="385"/>
      <c r="G21" s="15">
        <v>13</v>
      </c>
      <c r="H21" s="16"/>
      <c r="I21" s="67">
        <f>'[1]Bilanca'!J21</f>
        <v>25884</v>
      </c>
      <c r="J21" s="67">
        <v>13584</v>
      </c>
    </row>
    <row r="22" spans="1:10" ht="13.5" customHeight="1">
      <c r="A22" s="385" t="s">
        <v>405</v>
      </c>
      <c r="B22" s="385"/>
      <c r="C22" s="385"/>
      <c r="D22" s="385"/>
      <c r="E22" s="385"/>
      <c r="F22" s="385"/>
      <c r="G22" s="15">
        <v>14</v>
      </c>
      <c r="H22" s="16"/>
      <c r="I22" s="67">
        <f>'[1]Bilanca'!J22</f>
        <v>3527317</v>
      </c>
      <c r="J22" s="67">
        <v>2860736</v>
      </c>
    </row>
    <row r="23" spans="1:10" ht="13.5" customHeight="1">
      <c r="A23" s="385" t="s">
        <v>406</v>
      </c>
      <c r="B23" s="385"/>
      <c r="C23" s="385"/>
      <c r="D23" s="385"/>
      <c r="E23" s="385"/>
      <c r="F23" s="385"/>
      <c r="G23" s="15">
        <v>15</v>
      </c>
      <c r="H23" s="16"/>
      <c r="I23" s="67">
        <f>'[1]Bilanca'!J23</f>
        <v>0</v>
      </c>
      <c r="J23" s="67"/>
    </row>
    <row r="24" spans="1:10" ht="13.5" customHeight="1">
      <c r="A24" s="385" t="s">
        <v>2691</v>
      </c>
      <c r="B24" s="385"/>
      <c r="C24" s="385"/>
      <c r="D24" s="385"/>
      <c r="E24" s="385"/>
      <c r="F24" s="385"/>
      <c r="G24" s="15">
        <v>16</v>
      </c>
      <c r="H24" s="16"/>
      <c r="I24" s="67">
        <f>'[1]Bilanca'!J24</f>
        <v>0</v>
      </c>
      <c r="J24" s="67"/>
    </row>
    <row r="25" spans="1:10" ht="13.5" customHeight="1">
      <c r="A25" s="385" t="s">
        <v>2692</v>
      </c>
      <c r="B25" s="385"/>
      <c r="C25" s="385"/>
      <c r="D25" s="385"/>
      <c r="E25" s="385"/>
      <c r="F25" s="385"/>
      <c r="G25" s="15">
        <v>17</v>
      </c>
      <c r="H25" s="16"/>
      <c r="I25" s="67">
        <f>'[1]Bilanca'!J25</f>
        <v>154456</v>
      </c>
      <c r="J25" s="67">
        <v>93500</v>
      </c>
    </row>
    <row r="26" spans="1:10" ht="13.5" customHeight="1">
      <c r="A26" s="385" t="s">
        <v>2693</v>
      </c>
      <c r="B26" s="385"/>
      <c r="C26" s="385"/>
      <c r="D26" s="385"/>
      <c r="E26" s="385"/>
      <c r="F26" s="385"/>
      <c r="G26" s="15">
        <v>18</v>
      </c>
      <c r="H26" s="16"/>
      <c r="I26" s="67">
        <f>'[1]Bilanca'!J26</f>
        <v>0</v>
      </c>
      <c r="J26" s="67"/>
    </row>
    <row r="27" spans="1:10" ht="13.5" customHeight="1">
      <c r="A27" s="385" t="s">
        <v>2694</v>
      </c>
      <c r="B27" s="385"/>
      <c r="C27" s="385"/>
      <c r="D27" s="385"/>
      <c r="E27" s="385"/>
      <c r="F27" s="385"/>
      <c r="G27" s="15">
        <v>19</v>
      </c>
      <c r="H27" s="16"/>
      <c r="I27" s="67">
        <f>'[1]Bilanca'!J27</f>
        <v>0</v>
      </c>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f>'[1]Bilanca'!J29</f>
        <v>0</v>
      </c>
      <c r="J29" s="67"/>
    </row>
    <row r="30" spans="1:10" ht="13.5" customHeight="1">
      <c r="A30" s="385" t="s">
        <v>706</v>
      </c>
      <c r="B30" s="385"/>
      <c r="C30" s="385"/>
      <c r="D30" s="385"/>
      <c r="E30" s="385"/>
      <c r="F30" s="385"/>
      <c r="G30" s="15">
        <v>22</v>
      </c>
      <c r="H30" s="16"/>
      <c r="I30" s="67">
        <f>'[1]Bilanca'!J30</f>
        <v>0</v>
      </c>
      <c r="J30" s="67"/>
    </row>
    <row r="31" spans="1:10" ht="13.5" customHeight="1">
      <c r="A31" s="385" t="s">
        <v>707</v>
      </c>
      <c r="B31" s="385"/>
      <c r="C31" s="385"/>
      <c r="D31" s="385"/>
      <c r="E31" s="385"/>
      <c r="F31" s="385"/>
      <c r="G31" s="15">
        <v>23</v>
      </c>
      <c r="H31" s="16"/>
      <c r="I31" s="67">
        <f>'[1]Bilanca'!J31</f>
        <v>0</v>
      </c>
      <c r="J31" s="67"/>
    </row>
    <row r="32" spans="1:10" ht="24.75" customHeight="1">
      <c r="A32" s="385" t="s">
        <v>881</v>
      </c>
      <c r="B32" s="385"/>
      <c r="C32" s="385"/>
      <c r="D32" s="385"/>
      <c r="E32" s="385"/>
      <c r="F32" s="385"/>
      <c r="G32" s="15">
        <v>24</v>
      </c>
      <c r="H32" s="16"/>
      <c r="I32" s="67">
        <f>'[1]Bilanca'!J32</f>
        <v>0</v>
      </c>
      <c r="J32" s="67"/>
    </row>
    <row r="33" spans="1:10" ht="24.75" customHeight="1">
      <c r="A33" s="385" t="s">
        <v>882</v>
      </c>
      <c r="B33" s="385"/>
      <c r="C33" s="385"/>
      <c r="D33" s="385"/>
      <c r="E33" s="385"/>
      <c r="F33" s="385"/>
      <c r="G33" s="15">
        <v>25</v>
      </c>
      <c r="H33" s="16"/>
      <c r="I33" s="67">
        <f>'[1]Bilanca'!J33</f>
        <v>0</v>
      </c>
      <c r="J33" s="67"/>
    </row>
    <row r="34" spans="1:10" ht="24.75" customHeight="1">
      <c r="A34" s="385" t="s">
        <v>1996</v>
      </c>
      <c r="B34" s="385"/>
      <c r="C34" s="385"/>
      <c r="D34" s="385"/>
      <c r="E34" s="385"/>
      <c r="F34" s="385"/>
      <c r="G34" s="15">
        <v>26</v>
      </c>
      <c r="H34" s="16"/>
      <c r="I34" s="67">
        <f>'[1]Bilanca'!J34</f>
        <v>0</v>
      </c>
      <c r="J34" s="67"/>
    </row>
    <row r="35" spans="1:10" ht="13.5" customHeight="1">
      <c r="A35" s="385" t="s">
        <v>708</v>
      </c>
      <c r="B35" s="385"/>
      <c r="C35" s="385"/>
      <c r="D35" s="385"/>
      <c r="E35" s="385"/>
      <c r="F35" s="385"/>
      <c r="G35" s="15">
        <v>27</v>
      </c>
      <c r="H35" s="16"/>
      <c r="I35" s="67">
        <f>'[1]Bilanca'!J35</f>
        <v>0</v>
      </c>
      <c r="J35" s="67"/>
    </row>
    <row r="36" spans="1:10" ht="13.5" customHeight="1">
      <c r="A36" s="385" t="s">
        <v>709</v>
      </c>
      <c r="B36" s="385"/>
      <c r="C36" s="385"/>
      <c r="D36" s="385"/>
      <c r="E36" s="385"/>
      <c r="F36" s="385"/>
      <c r="G36" s="15">
        <v>28</v>
      </c>
      <c r="H36" s="16"/>
      <c r="I36" s="67">
        <f>'[1]Bilanca'!J36</f>
        <v>0</v>
      </c>
      <c r="J36" s="67"/>
    </row>
    <row r="37" spans="1:10" ht="13.5" customHeight="1">
      <c r="A37" s="385" t="s">
        <v>1952</v>
      </c>
      <c r="B37" s="385"/>
      <c r="C37" s="385"/>
      <c r="D37" s="385"/>
      <c r="E37" s="385"/>
      <c r="F37" s="385"/>
      <c r="G37" s="15">
        <v>29</v>
      </c>
      <c r="H37" s="16"/>
      <c r="I37" s="67">
        <f>'[1]Bilanca'!J37</f>
        <v>0</v>
      </c>
      <c r="J37" s="67"/>
    </row>
    <row r="38" spans="1:10" ht="13.5" customHeight="1">
      <c r="A38" s="385" t="s">
        <v>1953</v>
      </c>
      <c r="B38" s="385"/>
      <c r="C38" s="385"/>
      <c r="D38" s="385"/>
      <c r="E38" s="385"/>
      <c r="F38" s="385"/>
      <c r="G38" s="15">
        <v>30</v>
      </c>
      <c r="H38" s="16"/>
      <c r="I38" s="67">
        <f>'[1]Bilanca'!J38</f>
        <v>0</v>
      </c>
      <c r="J38" s="67"/>
    </row>
    <row r="39" spans="1:10" ht="13.5" customHeight="1">
      <c r="A39" s="386" t="s">
        <v>1262</v>
      </c>
      <c r="B39" s="386"/>
      <c r="C39" s="386"/>
      <c r="D39" s="386"/>
      <c r="E39" s="386"/>
      <c r="F39" s="386"/>
      <c r="G39" s="15">
        <v>31</v>
      </c>
      <c r="H39" s="16"/>
      <c r="I39" s="66">
        <f>SUM(I40:I43)</f>
        <v>10287</v>
      </c>
      <c r="J39" s="66">
        <f>SUM(J40:J43)</f>
        <v>10287</v>
      </c>
    </row>
    <row r="40" spans="1:10" ht="13.5" customHeight="1">
      <c r="A40" s="385" t="s">
        <v>1954</v>
      </c>
      <c r="B40" s="385"/>
      <c r="C40" s="385"/>
      <c r="D40" s="385"/>
      <c r="E40" s="385"/>
      <c r="F40" s="385"/>
      <c r="G40" s="15">
        <v>32</v>
      </c>
      <c r="H40" s="16"/>
      <c r="I40" s="67">
        <f>'[1]Bilanca'!J40</f>
        <v>0</v>
      </c>
      <c r="J40" s="67"/>
    </row>
    <row r="41" spans="1:10" ht="13.5" customHeight="1">
      <c r="A41" s="385" t="s">
        <v>159</v>
      </c>
      <c r="B41" s="385"/>
      <c r="C41" s="385"/>
      <c r="D41" s="385"/>
      <c r="E41" s="385"/>
      <c r="F41" s="385"/>
      <c r="G41" s="15">
        <v>33</v>
      </c>
      <c r="H41" s="16"/>
      <c r="I41" s="67">
        <f>'[1]Bilanca'!J41</f>
        <v>0</v>
      </c>
      <c r="J41" s="67"/>
    </row>
    <row r="42" spans="1:10" ht="13.5" customHeight="1">
      <c r="A42" s="385" t="s">
        <v>1886</v>
      </c>
      <c r="B42" s="385"/>
      <c r="C42" s="385"/>
      <c r="D42" s="385"/>
      <c r="E42" s="385"/>
      <c r="F42" s="385"/>
      <c r="G42" s="15">
        <v>34</v>
      </c>
      <c r="H42" s="16"/>
      <c r="I42" s="67">
        <f>'[1]Bilanca'!J42</f>
        <v>0</v>
      </c>
      <c r="J42" s="67"/>
    </row>
    <row r="43" spans="1:10" ht="13.5" customHeight="1">
      <c r="A43" s="385" t="s">
        <v>160</v>
      </c>
      <c r="B43" s="385"/>
      <c r="C43" s="385"/>
      <c r="D43" s="385"/>
      <c r="E43" s="385"/>
      <c r="F43" s="385"/>
      <c r="G43" s="15">
        <v>35</v>
      </c>
      <c r="H43" s="16"/>
      <c r="I43" s="67">
        <f>'[1]Bilanca'!J43</f>
        <v>10287</v>
      </c>
      <c r="J43" s="67">
        <v>10287</v>
      </c>
    </row>
    <row r="44" spans="1:10" ht="13.5" customHeight="1">
      <c r="A44" s="386" t="s">
        <v>1505</v>
      </c>
      <c r="B44" s="386"/>
      <c r="C44" s="386"/>
      <c r="D44" s="386"/>
      <c r="E44" s="386"/>
      <c r="F44" s="386"/>
      <c r="G44" s="15">
        <v>36</v>
      </c>
      <c r="H44" s="16"/>
      <c r="I44" s="67">
        <f>'[1]Bilanca'!J44</f>
        <v>0</v>
      </c>
      <c r="J44" s="67"/>
    </row>
    <row r="45" spans="1:10" ht="13.5" customHeight="1">
      <c r="A45" s="387" t="s">
        <v>1263</v>
      </c>
      <c r="B45" s="387"/>
      <c r="C45" s="387"/>
      <c r="D45" s="387"/>
      <c r="E45" s="387"/>
      <c r="F45" s="387"/>
      <c r="G45" s="15">
        <v>37</v>
      </c>
      <c r="H45" s="16"/>
      <c r="I45" s="66">
        <f>I46+I54+I61+I71</f>
        <v>4416384</v>
      </c>
      <c r="J45" s="66">
        <f>J46+J54+J61+J71</f>
        <v>4398502</v>
      </c>
    </row>
    <row r="46" spans="1:10" ht="13.5" customHeight="1">
      <c r="A46" s="386" t="s">
        <v>1264</v>
      </c>
      <c r="B46" s="386"/>
      <c r="C46" s="386"/>
      <c r="D46" s="386"/>
      <c r="E46" s="386"/>
      <c r="F46" s="386"/>
      <c r="G46" s="15">
        <v>38</v>
      </c>
      <c r="H46" s="16"/>
      <c r="I46" s="66">
        <f>SUM(I47:I53)</f>
        <v>185898</v>
      </c>
      <c r="J46" s="66">
        <f>SUM(J47:J53)</f>
        <v>64791</v>
      </c>
    </row>
    <row r="47" spans="1:10" ht="13.5" customHeight="1">
      <c r="A47" s="385" t="s">
        <v>1892</v>
      </c>
      <c r="B47" s="385"/>
      <c r="C47" s="385"/>
      <c r="D47" s="385"/>
      <c r="E47" s="385"/>
      <c r="F47" s="385"/>
      <c r="G47" s="15">
        <v>39</v>
      </c>
      <c r="H47" s="16"/>
      <c r="I47" s="67">
        <f>'[1]Bilanca'!J47</f>
        <v>2318</v>
      </c>
      <c r="J47" s="67">
        <v>4311</v>
      </c>
    </row>
    <row r="48" spans="1:10" ht="13.5" customHeight="1">
      <c r="A48" s="385" t="s">
        <v>1893</v>
      </c>
      <c r="B48" s="385"/>
      <c r="C48" s="385"/>
      <c r="D48" s="385"/>
      <c r="E48" s="385"/>
      <c r="F48" s="385"/>
      <c r="G48" s="15">
        <v>40</v>
      </c>
      <c r="H48" s="16"/>
      <c r="I48" s="67">
        <f>'[1]Bilanca'!J48</f>
        <v>0</v>
      </c>
      <c r="J48" s="67"/>
    </row>
    <row r="49" spans="1:10" ht="13.5" customHeight="1">
      <c r="A49" s="385" t="s">
        <v>1894</v>
      </c>
      <c r="B49" s="385"/>
      <c r="C49" s="385"/>
      <c r="D49" s="385"/>
      <c r="E49" s="385"/>
      <c r="F49" s="385"/>
      <c r="G49" s="15">
        <v>41</v>
      </c>
      <c r="H49" s="16"/>
      <c r="I49" s="67">
        <f>'[1]Bilanca'!J49</f>
        <v>183580</v>
      </c>
      <c r="J49" s="67">
        <v>60480</v>
      </c>
    </row>
    <row r="50" spans="1:10" ht="13.5" customHeight="1">
      <c r="A50" s="385" t="s">
        <v>1895</v>
      </c>
      <c r="B50" s="385"/>
      <c r="C50" s="385"/>
      <c r="D50" s="385"/>
      <c r="E50" s="385"/>
      <c r="F50" s="385"/>
      <c r="G50" s="15">
        <v>42</v>
      </c>
      <c r="H50" s="16"/>
      <c r="I50" s="67">
        <f>'[1]Bilanca'!J50</f>
        <v>0</v>
      </c>
      <c r="J50" s="67"/>
    </row>
    <row r="51" spans="1:10" ht="13.5" customHeight="1">
      <c r="A51" s="385" t="s">
        <v>1896</v>
      </c>
      <c r="B51" s="385"/>
      <c r="C51" s="385"/>
      <c r="D51" s="385"/>
      <c r="E51" s="385"/>
      <c r="F51" s="385"/>
      <c r="G51" s="15">
        <v>43</v>
      </c>
      <c r="H51" s="16"/>
      <c r="I51" s="67">
        <f>'[1]Bilanca'!J51</f>
        <v>0</v>
      </c>
      <c r="J51" s="67"/>
    </row>
    <row r="52" spans="1:10" ht="13.5" customHeight="1">
      <c r="A52" s="385" t="s">
        <v>1897</v>
      </c>
      <c r="B52" s="385"/>
      <c r="C52" s="385"/>
      <c r="D52" s="385"/>
      <c r="E52" s="385"/>
      <c r="F52" s="385"/>
      <c r="G52" s="15">
        <v>44</v>
      </c>
      <c r="H52" s="16"/>
      <c r="I52" s="67">
        <f>'[1]Bilanca'!J52</f>
        <v>0</v>
      </c>
      <c r="J52" s="67"/>
    </row>
    <row r="53" spans="1:10" ht="13.5" customHeight="1">
      <c r="A53" s="385" t="s">
        <v>2006</v>
      </c>
      <c r="B53" s="385"/>
      <c r="C53" s="385"/>
      <c r="D53" s="385"/>
      <c r="E53" s="385"/>
      <c r="F53" s="385"/>
      <c r="G53" s="15">
        <v>45</v>
      </c>
      <c r="H53" s="16"/>
      <c r="I53" s="67">
        <f>'[1]Bilanca'!J53</f>
        <v>0</v>
      </c>
      <c r="J53" s="67"/>
    </row>
    <row r="54" spans="1:10" ht="13.5" customHeight="1">
      <c r="A54" s="386" t="s">
        <v>1265</v>
      </c>
      <c r="B54" s="386"/>
      <c r="C54" s="386"/>
      <c r="D54" s="386"/>
      <c r="E54" s="386"/>
      <c r="F54" s="386"/>
      <c r="G54" s="15">
        <v>46</v>
      </c>
      <c r="H54" s="16"/>
      <c r="I54" s="66">
        <f>SUM(I55:I60)</f>
        <v>3288239</v>
      </c>
      <c r="J54" s="66">
        <f>SUM(J55:J60)</f>
        <v>3409315</v>
      </c>
    </row>
    <row r="55" spans="1:10" ht="13.5" customHeight="1">
      <c r="A55" s="385" t="s">
        <v>2007</v>
      </c>
      <c r="B55" s="385"/>
      <c r="C55" s="385"/>
      <c r="D55" s="385"/>
      <c r="E55" s="385"/>
      <c r="F55" s="385"/>
      <c r="G55" s="15">
        <v>47</v>
      </c>
      <c r="H55" s="16"/>
      <c r="I55" s="67">
        <f>'[1]Bilanca'!J55</f>
        <v>0</v>
      </c>
      <c r="J55" s="67"/>
    </row>
    <row r="56" spans="1:10" ht="13.5" customHeight="1">
      <c r="A56" s="385" t="s">
        <v>2008</v>
      </c>
      <c r="B56" s="385"/>
      <c r="C56" s="385"/>
      <c r="D56" s="385"/>
      <c r="E56" s="385"/>
      <c r="F56" s="385"/>
      <c r="G56" s="15">
        <v>48</v>
      </c>
      <c r="H56" s="16"/>
      <c r="I56" s="67">
        <f>'[1]Bilanca'!J56</f>
        <v>0</v>
      </c>
      <c r="J56" s="67"/>
    </row>
    <row r="57" spans="1:10" ht="13.5" customHeight="1">
      <c r="A57" s="385" t="s">
        <v>1253</v>
      </c>
      <c r="B57" s="385"/>
      <c r="C57" s="385"/>
      <c r="D57" s="385"/>
      <c r="E57" s="385"/>
      <c r="F57" s="385"/>
      <c r="G57" s="15">
        <v>49</v>
      </c>
      <c r="H57" s="16"/>
      <c r="I57" s="67">
        <f>'[1]Bilanca'!J57</f>
        <v>3078548</v>
      </c>
      <c r="J57" s="67">
        <v>3309828</v>
      </c>
    </row>
    <row r="58" spans="1:10" ht="13.5" customHeight="1">
      <c r="A58" s="385" t="s">
        <v>2009</v>
      </c>
      <c r="B58" s="385"/>
      <c r="C58" s="385"/>
      <c r="D58" s="385"/>
      <c r="E58" s="385"/>
      <c r="F58" s="385"/>
      <c r="G58" s="15">
        <v>50</v>
      </c>
      <c r="H58" s="16"/>
      <c r="I58" s="67">
        <f>'[1]Bilanca'!J58</f>
        <v>0</v>
      </c>
      <c r="J58" s="67"/>
    </row>
    <row r="59" spans="1:10" ht="13.5" customHeight="1">
      <c r="A59" s="385" t="s">
        <v>2010</v>
      </c>
      <c r="B59" s="385"/>
      <c r="C59" s="385"/>
      <c r="D59" s="385"/>
      <c r="E59" s="385"/>
      <c r="F59" s="385"/>
      <c r="G59" s="15">
        <v>51</v>
      </c>
      <c r="H59" s="16"/>
      <c r="I59" s="67">
        <f>'[1]Bilanca'!J59</f>
        <v>209691</v>
      </c>
      <c r="J59" s="67">
        <v>99487</v>
      </c>
    </row>
    <row r="60" spans="1:10" ht="13.5" customHeight="1">
      <c r="A60" s="385" t="s">
        <v>1255</v>
      </c>
      <c r="B60" s="385"/>
      <c r="C60" s="385"/>
      <c r="D60" s="385"/>
      <c r="E60" s="385"/>
      <c r="F60" s="385"/>
      <c r="G60" s="15">
        <v>52</v>
      </c>
      <c r="H60" s="16"/>
      <c r="I60" s="67">
        <f>'[1]Bilanca'!J60</f>
        <v>0</v>
      </c>
      <c r="J60" s="67"/>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f>'[1]Bilanca'!J62</f>
        <v>0</v>
      </c>
      <c r="J62" s="67"/>
    </row>
    <row r="63" spans="1:10" ht="13.5" customHeight="1">
      <c r="A63" s="385" t="s">
        <v>706</v>
      </c>
      <c r="B63" s="385"/>
      <c r="C63" s="385"/>
      <c r="D63" s="385"/>
      <c r="E63" s="385"/>
      <c r="F63" s="385"/>
      <c r="G63" s="15">
        <v>55</v>
      </c>
      <c r="H63" s="16"/>
      <c r="I63" s="67">
        <f>'[1]Bilanca'!J63</f>
        <v>0</v>
      </c>
      <c r="J63" s="67"/>
    </row>
    <row r="64" spans="1:10" ht="13.5" customHeight="1">
      <c r="A64" s="385" t="s">
        <v>707</v>
      </c>
      <c r="B64" s="385"/>
      <c r="C64" s="385"/>
      <c r="D64" s="385"/>
      <c r="E64" s="385"/>
      <c r="F64" s="385"/>
      <c r="G64" s="15">
        <v>56</v>
      </c>
      <c r="H64" s="16"/>
      <c r="I64" s="67">
        <f>'[1]Bilanca'!J64</f>
        <v>0</v>
      </c>
      <c r="J64" s="67"/>
    </row>
    <row r="65" spans="1:10" ht="24.75" customHeight="1">
      <c r="A65" s="385" t="s">
        <v>1997</v>
      </c>
      <c r="B65" s="385"/>
      <c r="C65" s="385"/>
      <c r="D65" s="385"/>
      <c r="E65" s="385"/>
      <c r="F65" s="385"/>
      <c r="G65" s="15">
        <v>57</v>
      </c>
      <c r="H65" s="16"/>
      <c r="I65" s="67">
        <f>'[1]Bilanca'!J65</f>
        <v>0</v>
      </c>
      <c r="J65" s="67"/>
    </row>
    <row r="66" spans="1:10" ht="24.75" customHeight="1">
      <c r="A66" s="385" t="s">
        <v>882</v>
      </c>
      <c r="B66" s="385"/>
      <c r="C66" s="385"/>
      <c r="D66" s="385"/>
      <c r="E66" s="385"/>
      <c r="F66" s="385"/>
      <c r="G66" s="15">
        <v>58</v>
      </c>
      <c r="H66" s="16"/>
      <c r="I66" s="67">
        <f>'[1]Bilanca'!J66</f>
        <v>0</v>
      </c>
      <c r="J66" s="67"/>
    </row>
    <row r="67" spans="1:10" ht="24.75" customHeight="1">
      <c r="A67" s="385" t="s">
        <v>1996</v>
      </c>
      <c r="B67" s="385"/>
      <c r="C67" s="385"/>
      <c r="D67" s="385"/>
      <c r="E67" s="385"/>
      <c r="F67" s="385"/>
      <c r="G67" s="15">
        <v>59</v>
      </c>
      <c r="H67" s="16"/>
      <c r="I67" s="67">
        <f>'[1]Bilanca'!J67</f>
        <v>0</v>
      </c>
      <c r="J67" s="67"/>
    </row>
    <row r="68" spans="1:10" ht="13.5" customHeight="1">
      <c r="A68" s="385" t="s">
        <v>708</v>
      </c>
      <c r="B68" s="385"/>
      <c r="C68" s="385"/>
      <c r="D68" s="385"/>
      <c r="E68" s="385"/>
      <c r="F68" s="385"/>
      <c r="G68" s="15">
        <v>60</v>
      </c>
      <c r="H68" s="16"/>
      <c r="I68" s="67">
        <f>'[1]Bilanca'!J68</f>
        <v>0</v>
      </c>
      <c r="J68" s="67"/>
    </row>
    <row r="69" spans="1:10" ht="13.5" customHeight="1">
      <c r="A69" s="385" t="s">
        <v>709</v>
      </c>
      <c r="B69" s="385"/>
      <c r="C69" s="385"/>
      <c r="D69" s="385"/>
      <c r="E69" s="385"/>
      <c r="F69" s="385"/>
      <c r="G69" s="15">
        <v>61</v>
      </c>
      <c r="H69" s="16"/>
      <c r="I69" s="67">
        <f>'[1]Bilanca'!J69</f>
        <v>0</v>
      </c>
      <c r="J69" s="67"/>
    </row>
    <row r="70" spans="1:10" ht="13.5" customHeight="1">
      <c r="A70" s="385" t="s">
        <v>161</v>
      </c>
      <c r="B70" s="385"/>
      <c r="C70" s="385"/>
      <c r="D70" s="385"/>
      <c r="E70" s="385"/>
      <c r="F70" s="385"/>
      <c r="G70" s="15">
        <v>62</v>
      </c>
      <c r="H70" s="16"/>
      <c r="I70" s="67">
        <f>'[1]Bilanca'!J70</f>
        <v>0</v>
      </c>
      <c r="J70" s="67"/>
    </row>
    <row r="71" spans="1:10" ht="13.5" customHeight="1">
      <c r="A71" s="386" t="s">
        <v>2776</v>
      </c>
      <c r="B71" s="386"/>
      <c r="C71" s="386"/>
      <c r="D71" s="386"/>
      <c r="E71" s="386"/>
      <c r="F71" s="386"/>
      <c r="G71" s="15">
        <v>63</v>
      </c>
      <c r="H71" s="16"/>
      <c r="I71" s="67">
        <f>'[1]Bilanca'!J71</f>
        <v>942247</v>
      </c>
      <c r="J71" s="67">
        <v>924396</v>
      </c>
    </row>
    <row r="72" spans="1:10" ht="24.75" customHeight="1">
      <c r="A72" s="387" t="s">
        <v>591</v>
      </c>
      <c r="B72" s="387"/>
      <c r="C72" s="387"/>
      <c r="D72" s="387"/>
      <c r="E72" s="387"/>
      <c r="F72" s="387"/>
      <c r="G72" s="15">
        <v>64</v>
      </c>
      <c r="H72" s="16"/>
      <c r="I72" s="67">
        <f>'[1]Bilanca'!J72</f>
        <v>0</v>
      </c>
      <c r="J72" s="67"/>
    </row>
    <row r="73" spans="1:10" ht="13.5" customHeight="1">
      <c r="A73" s="387" t="s">
        <v>1267</v>
      </c>
      <c r="B73" s="387"/>
      <c r="C73" s="387"/>
      <c r="D73" s="387"/>
      <c r="E73" s="387"/>
      <c r="F73" s="387"/>
      <c r="G73" s="15">
        <v>65</v>
      </c>
      <c r="H73" s="16"/>
      <c r="I73" s="66">
        <f>I9+I10+I45+I72</f>
        <v>8852394</v>
      </c>
      <c r="J73" s="66">
        <f>J9+J10+J45+J72</f>
        <v>8036436</v>
      </c>
    </row>
    <row r="74" spans="1:10" ht="13.5" customHeight="1">
      <c r="A74" s="388" t="s">
        <v>1004</v>
      </c>
      <c r="B74" s="388"/>
      <c r="C74" s="388"/>
      <c r="D74" s="388"/>
      <c r="E74" s="388"/>
      <c r="F74" s="388"/>
      <c r="G74" s="17">
        <v>66</v>
      </c>
      <c r="H74" s="18"/>
      <c r="I74" s="68">
        <f>'[1]Bilanca'!J74</f>
        <v>7027730</v>
      </c>
      <c r="J74" s="68">
        <v>8435525</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6041634</v>
      </c>
      <c r="J76" s="66">
        <f>J77+J78+J79+J85+J86+J92+J95+J98</f>
        <v>6209546</v>
      </c>
      <c r="L76" s="2" t="s">
        <v>1209</v>
      </c>
    </row>
    <row r="77" spans="1:10" ht="13.5" customHeight="1">
      <c r="A77" s="386" t="s">
        <v>1857</v>
      </c>
      <c r="B77" s="386"/>
      <c r="C77" s="386"/>
      <c r="D77" s="386"/>
      <c r="E77" s="386"/>
      <c r="F77" s="386"/>
      <c r="G77" s="15">
        <v>68</v>
      </c>
      <c r="H77" s="16"/>
      <c r="I77" s="67">
        <f>'[1]Bilanca'!J77</f>
        <v>1408000</v>
      </c>
      <c r="J77" s="67">
        <v>1408000</v>
      </c>
    </row>
    <row r="78" spans="1:12" ht="13.5" customHeight="1">
      <c r="A78" s="386" t="s">
        <v>1858</v>
      </c>
      <c r="B78" s="386"/>
      <c r="C78" s="386"/>
      <c r="D78" s="386"/>
      <c r="E78" s="386"/>
      <c r="F78" s="386"/>
      <c r="G78" s="15">
        <v>69</v>
      </c>
      <c r="H78" s="16"/>
      <c r="I78" s="67">
        <f>'[1]Bilanca'!J78</f>
        <v>0</v>
      </c>
      <c r="J78" s="67"/>
      <c r="L78" s="2" t="s">
        <v>1209</v>
      </c>
    </row>
    <row r="79" spans="1:12" ht="13.5" customHeight="1">
      <c r="A79" s="386" t="s">
        <v>673</v>
      </c>
      <c r="B79" s="386"/>
      <c r="C79" s="386"/>
      <c r="D79" s="386"/>
      <c r="E79" s="386"/>
      <c r="F79" s="386"/>
      <c r="G79" s="15">
        <v>70</v>
      </c>
      <c r="H79" s="16"/>
      <c r="I79" s="66">
        <f>I80+I81-I82+I83+I84</f>
        <v>4080903</v>
      </c>
      <c r="J79" s="66">
        <f>J80+J81-J82+J83+J84</f>
        <v>4339395</v>
      </c>
      <c r="L79" s="2" t="s">
        <v>1209</v>
      </c>
    </row>
    <row r="80" spans="1:12" ht="13.5" customHeight="1">
      <c r="A80" s="385" t="s">
        <v>1258</v>
      </c>
      <c r="B80" s="385"/>
      <c r="C80" s="385"/>
      <c r="D80" s="385"/>
      <c r="E80" s="385"/>
      <c r="F80" s="385"/>
      <c r="G80" s="15">
        <v>71</v>
      </c>
      <c r="H80" s="16"/>
      <c r="I80" s="67">
        <f>'[1]Bilanca'!J80</f>
        <v>0</v>
      </c>
      <c r="J80" s="67"/>
      <c r="L80" s="2" t="s">
        <v>1209</v>
      </c>
    </row>
    <row r="81" spans="1:12" ht="13.5" customHeight="1">
      <c r="A81" s="385" t="s">
        <v>1259</v>
      </c>
      <c r="B81" s="385"/>
      <c r="C81" s="385"/>
      <c r="D81" s="385"/>
      <c r="E81" s="385"/>
      <c r="F81" s="385"/>
      <c r="G81" s="15">
        <v>72</v>
      </c>
      <c r="H81" s="16"/>
      <c r="I81" s="67">
        <f>'[1]Bilanca'!J81</f>
        <v>0</v>
      </c>
      <c r="J81" s="67"/>
      <c r="L81" s="2" t="s">
        <v>1209</v>
      </c>
    </row>
    <row r="82" spans="1:12" ht="13.5" customHeight="1">
      <c r="A82" s="385" t="s">
        <v>2825</v>
      </c>
      <c r="B82" s="385"/>
      <c r="C82" s="385"/>
      <c r="D82" s="385"/>
      <c r="E82" s="385"/>
      <c r="F82" s="385"/>
      <c r="G82" s="15">
        <v>73</v>
      </c>
      <c r="H82" s="16"/>
      <c r="I82" s="67">
        <f>'[1]Bilanca'!J82</f>
        <v>0</v>
      </c>
      <c r="J82" s="67"/>
      <c r="L82" s="2" t="s">
        <v>1209</v>
      </c>
    </row>
    <row r="83" spans="1:12" ht="13.5" customHeight="1">
      <c r="A83" s="385" t="s">
        <v>2826</v>
      </c>
      <c r="B83" s="385"/>
      <c r="C83" s="385"/>
      <c r="D83" s="385"/>
      <c r="E83" s="385"/>
      <c r="F83" s="385"/>
      <c r="G83" s="15">
        <v>74</v>
      </c>
      <c r="H83" s="16"/>
      <c r="I83" s="67">
        <f>'[1]Bilanca'!J83</f>
        <v>0</v>
      </c>
      <c r="J83" s="67"/>
      <c r="L83" s="2" t="s">
        <v>1209</v>
      </c>
    </row>
    <row r="84" spans="1:12" ht="13.5" customHeight="1">
      <c r="A84" s="385" t="s">
        <v>2827</v>
      </c>
      <c r="B84" s="385"/>
      <c r="C84" s="385"/>
      <c r="D84" s="385"/>
      <c r="E84" s="385"/>
      <c r="F84" s="385"/>
      <c r="G84" s="15">
        <v>75</v>
      </c>
      <c r="H84" s="16"/>
      <c r="I84" s="67">
        <f>'[1]Bilanca'!J84</f>
        <v>4080903</v>
      </c>
      <c r="J84" s="67">
        <v>4339395</v>
      </c>
      <c r="L84" s="2" t="s">
        <v>1209</v>
      </c>
    </row>
    <row r="85" spans="1:12" ht="13.5" customHeight="1">
      <c r="A85" s="386" t="s">
        <v>2405</v>
      </c>
      <c r="B85" s="386"/>
      <c r="C85" s="386"/>
      <c r="D85" s="386"/>
      <c r="E85" s="386"/>
      <c r="F85" s="386"/>
      <c r="G85" s="15">
        <v>76</v>
      </c>
      <c r="H85" s="16"/>
      <c r="I85" s="67">
        <f>'[1]Bilanca'!J85</f>
        <v>0</v>
      </c>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f>'[1]Bilanca'!J87</f>
        <v>0</v>
      </c>
      <c r="J87" s="67"/>
      <c r="L87" s="2" t="s">
        <v>1209</v>
      </c>
    </row>
    <row r="88" spans="1:12" ht="13.5" customHeight="1">
      <c r="A88" s="385" t="s">
        <v>2828</v>
      </c>
      <c r="B88" s="385"/>
      <c r="C88" s="385"/>
      <c r="D88" s="385"/>
      <c r="E88" s="385"/>
      <c r="F88" s="385"/>
      <c r="G88" s="15">
        <v>79</v>
      </c>
      <c r="H88" s="16"/>
      <c r="I88" s="67">
        <f>'[1]Bilanca'!J88</f>
        <v>0</v>
      </c>
      <c r="J88" s="67"/>
      <c r="L88" s="2" t="s">
        <v>1209</v>
      </c>
    </row>
    <row r="89" spans="1:12" ht="13.5" customHeight="1">
      <c r="A89" s="385" t="s">
        <v>2829</v>
      </c>
      <c r="B89" s="385"/>
      <c r="C89" s="385"/>
      <c r="D89" s="385"/>
      <c r="E89" s="385"/>
      <c r="F89" s="385"/>
      <c r="G89" s="15">
        <v>80</v>
      </c>
      <c r="H89" s="16"/>
      <c r="I89" s="67">
        <f>'[1]Bilanca'!J89</f>
        <v>0</v>
      </c>
      <c r="J89" s="67"/>
      <c r="L89" s="2" t="s">
        <v>1209</v>
      </c>
    </row>
    <row r="90" spans="1:12" ht="13.5" customHeight="1">
      <c r="A90" s="385" t="s">
        <v>2485</v>
      </c>
      <c r="B90" s="385"/>
      <c r="C90" s="385"/>
      <c r="D90" s="385"/>
      <c r="E90" s="385"/>
      <c r="F90" s="385"/>
      <c r="G90" s="15">
        <v>81</v>
      </c>
      <c r="H90" s="16"/>
      <c r="I90" s="67">
        <f>'[1]Bilanca'!J90</f>
        <v>0</v>
      </c>
      <c r="J90" s="67"/>
      <c r="L90" s="2" t="s">
        <v>1209</v>
      </c>
    </row>
    <row r="91" spans="1:12" ht="25.5" customHeight="1">
      <c r="A91" s="385" t="s">
        <v>343</v>
      </c>
      <c r="B91" s="385"/>
      <c r="C91" s="385"/>
      <c r="D91" s="385"/>
      <c r="E91" s="385"/>
      <c r="F91" s="385"/>
      <c r="G91" s="15">
        <v>82</v>
      </c>
      <c r="H91" s="16"/>
      <c r="I91" s="67">
        <f>'[1]Bilanca'!J91</f>
        <v>0</v>
      </c>
      <c r="J91" s="67"/>
      <c r="L91" s="2" t="s">
        <v>1209</v>
      </c>
    </row>
    <row r="92" spans="1:12" ht="13.5" customHeight="1">
      <c r="A92" s="386" t="s">
        <v>2486</v>
      </c>
      <c r="B92" s="386"/>
      <c r="C92" s="386"/>
      <c r="D92" s="386"/>
      <c r="E92" s="386"/>
      <c r="F92" s="386"/>
      <c r="G92" s="15">
        <v>83</v>
      </c>
      <c r="H92" s="16"/>
      <c r="I92" s="66">
        <f>I93-I94</f>
        <v>294240</v>
      </c>
      <c r="J92" s="66">
        <f>J93-J94</f>
        <v>294240</v>
      </c>
      <c r="L92" s="2" t="s">
        <v>1209</v>
      </c>
    </row>
    <row r="93" spans="1:10" ht="13.5" customHeight="1">
      <c r="A93" s="385" t="s">
        <v>2830</v>
      </c>
      <c r="B93" s="385"/>
      <c r="C93" s="385"/>
      <c r="D93" s="385"/>
      <c r="E93" s="385"/>
      <c r="F93" s="385"/>
      <c r="G93" s="15">
        <v>84</v>
      </c>
      <c r="H93" s="16"/>
      <c r="I93" s="67">
        <f>'[1]Bilanca'!J93</f>
        <v>294240</v>
      </c>
      <c r="J93" s="67">
        <v>294240</v>
      </c>
    </row>
    <row r="94" spans="1:10" ht="13.5" customHeight="1">
      <c r="A94" s="385" t="s">
        <v>2831</v>
      </c>
      <c r="B94" s="385"/>
      <c r="C94" s="385"/>
      <c r="D94" s="385"/>
      <c r="E94" s="385"/>
      <c r="F94" s="385"/>
      <c r="G94" s="15">
        <v>85</v>
      </c>
      <c r="H94" s="16"/>
      <c r="I94" s="67">
        <f>'[1]Bilanca'!J94</f>
        <v>0</v>
      </c>
      <c r="J94" s="67"/>
    </row>
    <row r="95" spans="1:12" ht="13.5" customHeight="1">
      <c r="A95" s="386" t="s">
        <v>2487</v>
      </c>
      <c r="B95" s="386"/>
      <c r="C95" s="386"/>
      <c r="D95" s="386"/>
      <c r="E95" s="386"/>
      <c r="F95" s="386"/>
      <c r="G95" s="15">
        <v>86</v>
      </c>
      <c r="H95" s="16"/>
      <c r="I95" s="66">
        <f>I96-I97</f>
        <v>258491</v>
      </c>
      <c r="J95" s="66">
        <f>J96-J97</f>
        <v>167911</v>
      </c>
      <c r="L95" s="2" t="s">
        <v>1209</v>
      </c>
    </row>
    <row r="96" spans="1:10" ht="13.5" customHeight="1">
      <c r="A96" s="385" t="s">
        <v>1257</v>
      </c>
      <c r="B96" s="385"/>
      <c r="C96" s="385"/>
      <c r="D96" s="385"/>
      <c r="E96" s="385"/>
      <c r="F96" s="385"/>
      <c r="G96" s="15">
        <v>87</v>
      </c>
      <c r="H96" s="16"/>
      <c r="I96" s="67">
        <f>'[1]Bilanca'!J96</f>
        <v>258491</v>
      </c>
      <c r="J96" s="67">
        <v>167911</v>
      </c>
    </row>
    <row r="97" spans="1:10" ht="13.5" customHeight="1">
      <c r="A97" s="385" t="s">
        <v>2832</v>
      </c>
      <c r="B97" s="385"/>
      <c r="C97" s="385"/>
      <c r="D97" s="385"/>
      <c r="E97" s="385"/>
      <c r="F97" s="385"/>
      <c r="G97" s="15">
        <v>88</v>
      </c>
      <c r="H97" s="16"/>
      <c r="I97" s="67">
        <f>'[1]Bilanca'!J97</f>
        <v>0</v>
      </c>
      <c r="J97" s="67"/>
    </row>
    <row r="98" spans="1:12" ht="13.5" customHeight="1">
      <c r="A98" s="386" t="s">
        <v>748</v>
      </c>
      <c r="B98" s="386"/>
      <c r="C98" s="386"/>
      <c r="D98" s="386"/>
      <c r="E98" s="386"/>
      <c r="F98" s="386"/>
      <c r="G98" s="15">
        <v>89</v>
      </c>
      <c r="H98" s="16"/>
      <c r="I98" s="67">
        <f>'[1]Bilanca'!J98</f>
        <v>0</v>
      </c>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f>'[1]Bilanca'!J100</f>
        <v>0</v>
      </c>
      <c r="J100" s="67"/>
    </row>
    <row r="101" spans="1:10" ht="13.5" customHeight="1">
      <c r="A101" s="385" t="s">
        <v>1</v>
      </c>
      <c r="B101" s="385"/>
      <c r="C101" s="385"/>
      <c r="D101" s="385"/>
      <c r="E101" s="385"/>
      <c r="F101" s="385"/>
      <c r="G101" s="15">
        <v>92</v>
      </c>
      <c r="H101" s="16"/>
      <c r="I101" s="67">
        <f>'[1]Bilanca'!J101</f>
        <v>0</v>
      </c>
      <c r="J101" s="67"/>
    </row>
    <row r="102" spans="1:10" ht="13.5" customHeight="1">
      <c r="A102" s="385" t="s">
        <v>1256</v>
      </c>
      <c r="B102" s="385"/>
      <c r="C102" s="385"/>
      <c r="D102" s="385"/>
      <c r="E102" s="385"/>
      <c r="F102" s="385"/>
      <c r="G102" s="15">
        <v>93</v>
      </c>
      <c r="H102" s="16"/>
      <c r="I102" s="67">
        <f>'[1]Bilanca'!J102</f>
        <v>0</v>
      </c>
      <c r="J102" s="67"/>
    </row>
    <row r="103" spans="1:10" ht="13.5" customHeight="1">
      <c r="A103" s="385" t="s">
        <v>2833</v>
      </c>
      <c r="B103" s="385"/>
      <c r="C103" s="385"/>
      <c r="D103" s="385"/>
      <c r="E103" s="385"/>
      <c r="F103" s="385"/>
      <c r="G103" s="15">
        <v>94</v>
      </c>
      <c r="H103" s="16"/>
      <c r="I103" s="67">
        <f>'[1]Bilanca'!J103</f>
        <v>0</v>
      </c>
      <c r="J103" s="67"/>
    </row>
    <row r="104" spans="1:10" ht="13.5" customHeight="1">
      <c r="A104" s="385" t="s">
        <v>1270</v>
      </c>
      <c r="B104" s="385"/>
      <c r="C104" s="385"/>
      <c r="D104" s="385"/>
      <c r="E104" s="385"/>
      <c r="F104" s="385"/>
      <c r="G104" s="15">
        <v>95</v>
      </c>
      <c r="H104" s="16"/>
      <c r="I104" s="67">
        <f>'[1]Bilanca'!J104</f>
        <v>0</v>
      </c>
      <c r="J104" s="67"/>
    </row>
    <row r="105" spans="1:10" ht="13.5" customHeight="1">
      <c r="A105" s="385" t="s">
        <v>749</v>
      </c>
      <c r="B105" s="385"/>
      <c r="C105" s="385"/>
      <c r="D105" s="385"/>
      <c r="E105" s="385"/>
      <c r="F105" s="385"/>
      <c r="G105" s="15">
        <v>96</v>
      </c>
      <c r="H105" s="16"/>
      <c r="I105" s="67">
        <f>'[1]Bilanca'!J105</f>
        <v>0</v>
      </c>
      <c r="J105" s="67"/>
    </row>
    <row r="106" spans="1:10" ht="13.5" customHeight="1">
      <c r="A106" s="387" t="s">
        <v>2489</v>
      </c>
      <c r="B106" s="387"/>
      <c r="C106" s="387"/>
      <c r="D106" s="387"/>
      <c r="E106" s="387"/>
      <c r="F106" s="387"/>
      <c r="G106" s="15">
        <v>97</v>
      </c>
      <c r="H106" s="16"/>
      <c r="I106" s="66">
        <f>SUM(I107:I117)</f>
        <v>663633</v>
      </c>
      <c r="J106" s="66">
        <f>SUM(J107:J117)</f>
        <v>440160</v>
      </c>
    </row>
    <row r="107" spans="1:10" ht="13.5" customHeight="1">
      <c r="A107" s="385" t="s">
        <v>750</v>
      </c>
      <c r="B107" s="385"/>
      <c r="C107" s="385"/>
      <c r="D107" s="385"/>
      <c r="E107" s="385"/>
      <c r="F107" s="385"/>
      <c r="G107" s="15">
        <v>98</v>
      </c>
      <c r="H107" s="16"/>
      <c r="I107" s="67">
        <f>'[1]Bilanca'!J107</f>
        <v>0</v>
      </c>
      <c r="J107" s="67"/>
    </row>
    <row r="108" spans="1:10" ht="13.5" customHeight="1">
      <c r="A108" s="385" t="s">
        <v>2015</v>
      </c>
      <c r="B108" s="385"/>
      <c r="C108" s="385"/>
      <c r="D108" s="385"/>
      <c r="E108" s="385"/>
      <c r="F108" s="385"/>
      <c r="G108" s="15">
        <v>99</v>
      </c>
      <c r="H108" s="16"/>
      <c r="I108" s="67">
        <f>'[1]Bilanca'!J108</f>
        <v>0</v>
      </c>
      <c r="J108" s="67"/>
    </row>
    <row r="109" spans="1:10" ht="13.5" customHeight="1">
      <c r="A109" s="385" t="s">
        <v>2019</v>
      </c>
      <c r="B109" s="385"/>
      <c r="C109" s="385"/>
      <c r="D109" s="385"/>
      <c r="E109" s="385"/>
      <c r="F109" s="385"/>
      <c r="G109" s="15">
        <v>100</v>
      </c>
      <c r="H109" s="16"/>
      <c r="I109" s="67">
        <f>'[1]Bilanca'!J109</f>
        <v>0</v>
      </c>
      <c r="J109" s="67"/>
    </row>
    <row r="110" spans="1:10" ht="24.75" customHeight="1">
      <c r="A110" s="385" t="s">
        <v>592</v>
      </c>
      <c r="B110" s="385"/>
      <c r="C110" s="385"/>
      <c r="D110" s="385"/>
      <c r="E110" s="385"/>
      <c r="F110" s="385"/>
      <c r="G110" s="15">
        <v>101</v>
      </c>
      <c r="H110" s="16"/>
      <c r="I110" s="67">
        <f>'[1]Bilanca'!J110</f>
        <v>0</v>
      </c>
      <c r="J110" s="67"/>
    </row>
    <row r="111" spans="1:10" ht="13.5" customHeight="1">
      <c r="A111" s="385" t="s">
        <v>2020</v>
      </c>
      <c r="B111" s="385"/>
      <c r="C111" s="385"/>
      <c r="D111" s="385"/>
      <c r="E111" s="385"/>
      <c r="F111" s="385"/>
      <c r="G111" s="15">
        <v>102</v>
      </c>
      <c r="H111" s="16"/>
      <c r="I111" s="67">
        <f>'[1]Bilanca'!J111</f>
        <v>0</v>
      </c>
      <c r="J111" s="67"/>
    </row>
    <row r="112" spans="1:10" ht="13.5" customHeight="1">
      <c r="A112" s="385" t="s">
        <v>2021</v>
      </c>
      <c r="B112" s="385"/>
      <c r="C112" s="385"/>
      <c r="D112" s="385"/>
      <c r="E112" s="385"/>
      <c r="F112" s="385"/>
      <c r="G112" s="15">
        <v>103</v>
      </c>
      <c r="H112" s="16"/>
      <c r="I112" s="67">
        <f>'[1]Bilanca'!J112</f>
        <v>663633</v>
      </c>
      <c r="J112" s="67">
        <v>440160</v>
      </c>
    </row>
    <row r="113" spans="1:10" ht="13.5" customHeight="1">
      <c r="A113" s="385" t="s">
        <v>2016</v>
      </c>
      <c r="B113" s="385"/>
      <c r="C113" s="385"/>
      <c r="D113" s="385"/>
      <c r="E113" s="385"/>
      <c r="F113" s="385"/>
      <c r="G113" s="15">
        <v>104</v>
      </c>
      <c r="H113" s="16"/>
      <c r="I113" s="67">
        <f>'[1]Bilanca'!J113</f>
        <v>0</v>
      </c>
      <c r="J113" s="67"/>
    </row>
    <row r="114" spans="1:10" ht="13.5" customHeight="1">
      <c r="A114" s="385" t="s">
        <v>2017</v>
      </c>
      <c r="B114" s="385"/>
      <c r="C114" s="385"/>
      <c r="D114" s="385"/>
      <c r="E114" s="385"/>
      <c r="F114" s="385"/>
      <c r="G114" s="15">
        <v>105</v>
      </c>
      <c r="H114" s="16"/>
      <c r="I114" s="67">
        <f>'[1]Bilanca'!J114</f>
        <v>0</v>
      </c>
      <c r="J114" s="67"/>
    </row>
    <row r="115" spans="1:10" ht="13.5" customHeight="1">
      <c r="A115" s="385" t="s">
        <v>2018</v>
      </c>
      <c r="B115" s="385"/>
      <c r="C115" s="385"/>
      <c r="D115" s="385"/>
      <c r="E115" s="385"/>
      <c r="F115" s="385"/>
      <c r="G115" s="15">
        <v>106</v>
      </c>
      <c r="H115" s="16"/>
      <c r="I115" s="67">
        <f>'[1]Bilanca'!J115</f>
        <v>0</v>
      </c>
      <c r="J115" s="67"/>
    </row>
    <row r="116" spans="1:10" ht="13.5" customHeight="1">
      <c r="A116" s="385" t="s">
        <v>1271</v>
      </c>
      <c r="B116" s="385"/>
      <c r="C116" s="385"/>
      <c r="D116" s="385"/>
      <c r="E116" s="385"/>
      <c r="F116" s="385"/>
      <c r="G116" s="15">
        <v>107</v>
      </c>
      <c r="H116" s="16"/>
      <c r="I116" s="67">
        <f>'[1]Bilanca'!J116</f>
        <v>0</v>
      </c>
      <c r="J116" s="67"/>
    </row>
    <row r="117" spans="1:10" ht="13.5" customHeight="1">
      <c r="A117" s="385" t="s">
        <v>1272</v>
      </c>
      <c r="B117" s="385"/>
      <c r="C117" s="385"/>
      <c r="D117" s="385"/>
      <c r="E117" s="385"/>
      <c r="F117" s="385"/>
      <c r="G117" s="15">
        <v>108</v>
      </c>
      <c r="H117" s="16"/>
      <c r="I117" s="67">
        <f>'[1]Bilanca'!J117</f>
        <v>0</v>
      </c>
      <c r="J117" s="67"/>
    </row>
    <row r="118" spans="1:10" ht="13.5" customHeight="1">
      <c r="A118" s="387" t="s">
        <v>2490</v>
      </c>
      <c r="B118" s="387"/>
      <c r="C118" s="387"/>
      <c r="D118" s="387"/>
      <c r="E118" s="387"/>
      <c r="F118" s="387"/>
      <c r="G118" s="15">
        <v>109</v>
      </c>
      <c r="H118" s="16"/>
      <c r="I118" s="66">
        <f>SUM(I119:I132)</f>
        <v>610985</v>
      </c>
      <c r="J118" s="66">
        <f>SUM(J119:J132)</f>
        <v>594209</v>
      </c>
    </row>
    <row r="119" spans="1:10" ht="13.5" customHeight="1">
      <c r="A119" s="385" t="s">
        <v>750</v>
      </c>
      <c r="B119" s="385"/>
      <c r="C119" s="385"/>
      <c r="D119" s="385"/>
      <c r="E119" s="385"/>
      <c r="F119" s="385"/>
      <c r="G119" s="15">
        <v>110</v>
      </c>
      <c r="H119" s="16"/>
      <c r="I119" s="67">
        <f>'[1]Bilanca'!J119</f>
        <v>0</v>
      </c>
      <c r="J119" s="67"/>
    </row>
    <row r="120" spans="1:10" ht="13.5" customHeight="1">
      <c r="A120" s="385" t="s">
        <v>2015</v>
      </c>
      <c r="B120" s="385"/>
      <c r="C120" s="385"/>
      <c r="D120" s="385"/>
      <c r="E120" s="385"/>
      <c r="F120" s="385"/>
      <c r="G120" s="15">
        <v>111</v>
      </c>
      <c r="H120" s="16"/>
      <c r="I120" s="67">
        <f>'[1]Bilanca'!J120</f>
        <v>0</v>
      </c>
      <c r="J120" s="67"/>
    </row>
    <row r="121" spans="1:10" ht="13.5" customHeight="1">
      <c r="A121" s="385" t="s">
        <v>2019</v>
      </c>
      <c r="B121" s="385"/>
      <c r="C121" s="385"/>
      <c r="D121" s="385"/>
      <c r="E121" s="385"/>
      <c r="F121" s="385"/>
      <c r="G121" s="15">
        <v>112</v>
      </c>
      <c r="H121" s="16"/>
      <c r="I121" s="67">
        <f>'[1]Bilanca'!J121</f>
        <v>0</v>
      </c>
      <c r="J121" s="67"/>
    </row>
    <row r="122" spans="1:10" ht="24.75" customHeight="1">
      <c r="A122" s="385" t="s">
        <v>592</v>
      </c>
      <c r="B122" s="385"/>
      <c r="C122" s="385"/>
      <c r="D122" s="385"/>
      <c r="E122" s="385"/>
      <c r="F122" s="385"/>
      <c r="G122" s="15">
        <v>113</v>
      </c>
      <c r="H122" s="16"/>
      <c r="I122" s="67">
        <f>'[1]Bilanca'!J122</f>
        <v>0</v>
      </c>
      <c r="J122" s="67"/>
    </row>
    <row r="123" spans="1:10" ht="13.5" customHeight="1">
      <c r="A123" s="385" t="s">
        <v>2020</v>
      </c>
      <c r="B123" s="385"/>
      <c r="C123" s="385"/>
      <c r="D123" s="385"/>
      <c r="E123" s="385"/>
      <c r="F123" s="385"/>
      <c r="G123" s="15">
        <v>114</v>
      </c>
      <c r="H123" s="16"/>
      <c r="I123" s="67">
        <f>'[1]Bilanca'!J123</f>
        <v>0</v>
      </c>
      <c r="J123" s="67"/>
    </row>
    <row r="124" spans="1:10" ht="13.5" customHeight="1">
      <c r="A124" s="385" t="s">
        <v>2021</v>
      </c>
      <c r="B124" s="385"/>
      <c r="C124" s="385"/>
      <c r="D124" s="385"/>
      <c r="E124" s="385"/>
      <c r="F124" s="385"/>
      <c r="G124" s="15">
        <v>115</v>
      </c>
      <c r="H124" s="16"/>
      <c r="I124" s="67">
        <f>'[1]Bilanca'!J124</f>
        <v>0</v>
      </c>
      <c r="J124" s="67"/>
    </row>
    <row r="125" spans="1:10" ht="13.5" customHeight="1">
      <c r="A125" s="385" t="s">
        <v>2016</v>
      </c>
      <c r="B125" s="385"/>
      <c r="C125" s="385"/>
      <c r="D125" s="385"/>
      <c r="E125" s="385"/>
      <c r="F125" s="385"/>
      <c r="G125" s="15">
        <v>116</v>
      </c>
      <c r="H125" s="16"/>
      <c r="I125" s="67">
        <f>'[1]Bilanca'!J125</f>
        <v>0</v>
      </c>
      <c r="J125" s="67"/>
    </row>
    <row r="126" spans="1:10" ht="13.5" customHeight="1">
      <c r="A126" s="385" t="s">
        <v>2017</v>
      </c>
      <c r="B126" s="385"/>
      <c r="C126" s="385"/>
      <c r="D126" s="385"/>
      <c r="E126" s="385"/>
      <c r="F126" s="385"/>
      <c r="G126" s="15">
        <v>117</v>
      </c>
      <c r="H126" s="16"/>
      <c r="I126" s="67">
        <f>'[1]Bilanca'!J126</f>
        <v>251976</v>
      </c>
      <c r="J126" s="67">
        <v>139695</v>
      </c>
    </row>
    <row r="127" spans="1:10" ht="13.5" customHeight="1">
      <c r="A127" s="385" t="s">
        <v>2018</v>
      </c>
      <c r="B127" s="385"/>
      <c r="C127" s="385"/>
      <c r="D127" s="385"/>
      <c r="E127" s="385"/>
      <c r="F127" s="385"/>
      <c r="G127" s="15">
        <v>118</v>
      </c>
      <c r="H127" s="16"/>
      <c r="I127" s="67">
        <f>'[1]Bilanca'!J127</f>
        <v>0</v>
      </c>
      <c r="J127" s="67"/>
    </row>
    <row r="128" spans="1:10" ht="13.5" customHeight="1">
      <c r="A128" s="385" t="s">
        <v>2022</v>
      </c>
      <c r="B128" s="385"/>
      <c r="C128" s="385"/>
      <c r="D128" s="385"/>
      <c r="E128" s="385"/>
      <c r="F128" s="385"/>
      <c r="G128" s="15">
        <v>119</v>
      </c>
      <c r="H128" s="16"/>
      <c r="I128" s="67">
        <f>'[1]Bilanca'!J128</f>
        <v>223081</v>
      </c>
      <c r="J128" s="67">
        <v>241989</v>
      </c>
    </row>
    <row r="129" spans="1:10" ht="13.5" customHeight="1">
      <c r="A129" s="385" t="s">
        <v>2023</v>
      </c>
      <c r="B129" s="385"/>
      <c r="C129" s="385"/>
      <c r="D129" s="385"/>
      <c r="E129" s="385"/>
      <c r="F129" s="385"/>
      <c r="G129" s="15">
        <v>120</v>
      </c>
      <c r="H129" s="16"/>
      <c r="I129" s="67">
        <f>'[1]Bilanca'!J129</f>
        <v>135124</v>
      </c>
      <c r="J129" s="67">
        <v>211673</v>
      </c>
    </row>
    <row r="130" spans="1:10" ht="13.5" customHeight="1">
      <c r="A130" s="385" t="s">
        <v>2024</v>
      </c>
      <c r="B130" s="385"/>
      <c r="C130" s="385"/>
      <c r="D130" s="385"/>
      <c r="E130" s="385"/>
      <c r="F130" s="385"/>
      <c r="G130" s="15">
        <v>121</v>
      </c>
      <c r="H130" s="16"/>
      <c r="I130" s="67">
        <f>'[1]Bilanca'!J130</f>
        <v>0</v>
      </c>
      <c r="J130" s="67"/>
    </row>
    <row r="131" spans="1:10" ht="13.5" customHeight="1">
      <c r="A131" s="385" t="s">
        <v>704</v>
      </c>
      <c r="B131" s="385"/>
      <c r="C131" s="385"/>
      <c r="D131" s="385"/>
      <c r="E131" s="385"/>
      <c r="F131" s="385"/>
      <c r="G131" s="15">
        <v>122</v>
      </c>
      <c r="H131" s="16"/>
      <c r="I131" s="67">
        <f>'[1]Bilanca'!J131</f>
        <v>0</v>
      </c>
      <c r="J131" s="67"/>
    </row>
    <row r="132" spans="1:10" ht="13.5" customHeight="1">
      <c r="A132" s="385" t="s">
        <v>162</v>
      </c>
      <c r="B132" s="385"/>
      <c r="C132" s="385"/>
      <c r="D132" s="385"/>
      <c r="E132" s="385"/>
      <c r="F132" s="385"/>
      <c r="G132" s="15">
        <v>123</v>
      </c>
      <c r="H132" s="16"/>
      <c r="I132" s="67">
        <f>'[1]Bilanca'!J132</f>
        <v>804</v>
      </c>
      <c r="J132" s="67">
        <v>852</v>
      </c>
    </row>
    <row r="133" spans="1:10" ht="24.75" customHeight="1">
      <c r="A133" s="387" t="s">
        <v>593</v>
      </c>
      <c r="B133" s="387"/>
      <c r="C133" s="387"/>
      <c r="D133" s="387"/>
      <c r="E133" s="387"/>
      <c r="F133" s="387"/>
      <c r="G133" s="15">
        <v>124</v>
      </c>
      <c r="H133" s="16"/>
      <c r="I133" s="67">
        <f>'[1]Bilanca'!J133</f>
        <v>1536142</v>
      </c>
      <c r="J133" s="67">
        <v>792520</v>
      </c>
    </row>
    <row r="134" spans="1:10" ht="13.5" customHeight="1">
      <c r="A134" s="387" t="s">
        <v>360</v>
      </c>
      <c r="B134" s="387"/>
      <c r="C134" s="387"/>
      <c r="D134" s="387"/>
      <c r="E134" s="387"/>
      <c r="F134" s="387"/>
      <c r="G134" s="15">
        <v>125</v>
      </c>
      <c r="H134" s="16"/>
      <c r="I134" s="66">
        <f>I76+I99+I106+I118+I133</f>
        <v>8852394</v>
      </c>
      <c r="J134" s="66">
        <f>J76+J99+J106+J118+J133</f>
        <v>8036435</v>
      </c>
    </row>
    <row r="135" spans="1:10" ht="13.5" customHeight="1">
      <c r="A135" s="388" t="s">
        <v>1512</v>
      </c>
      <c r="B135" s="388"/>
      <c r="C135" s="388"/>
      <c r="D135" s="388"/>
      <c r="E135" s="388"/>
      <c r="F135" s="388"/>
      <c r="G135" s="17">
        <v>126</v>
      </c>
      <c r="H135" s="18"/>
      <c r="I135" s="68">
        <f>'[1]Bilanca'!J135</f>
        <v>7027730</v>
      </c>
      <c r="J135" s="68">
        <v>8435525</v>
      </c>
    </row>
    <row r="136" ht="4.5" customHeight="1"/>
    <row r="137" ht="11.25" hidden="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77:J77 I96:J97 I99:J135 I93:J94 I9:J7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9" activePane="bottomLeft" state="frozen"/>
      <selection pane="topLeft" activeCell="A1" sqref="A1"/>
      <selection pane="bottomLeft" activeCell="I64" sqref="I64"/>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20"/>
      <c r="C2" s="420"/>
      <c r="D2" s="420"/>
      <c r="E2" s="420"/>
      <c r="F2" s="420"/>
      <c r="G2" s="420"/>
      <c r="H2" s="420"/>
      <c r="I2" s="421"/>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2"/>
      <c r="C3" s="422"/>
      <c r="D3" s="422"/>
      <c r="E3" s="422"/>
      <c r="F3" s="422"/>
      <c r="G3" s="422"/>
      <c r="H3" s="422"/>
      <c r="I3" s="423"/>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46163832762; ČISTOĆA I ZELENILO d.o.o.</v>
      </c>
      <c r="B5" s="418"/>
      <c r="C5" s="418"/>
      <c r="D5" s="418"/>
      <c r="E5" s="418"/>
      <c r="F5" s="418"/>
      <c r="G5" s="418"/>
      <c r="H5" s="418"/>
      <c r="I5" s="418"/>
      <c r="J5" s="419"/>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7077310</v>
      </c>
      <c r="J8" s="80">
        <f>SUM(J9:J13)</f>
        <v>7368558</v>
      </c>
      <c r="Q8" s="2">
        <f>IF(OR(MIN(I70:J75)&lt;&gt;0,MAX(I70:J75)&lt;&gt;0),1,0)</f>
        <v>0</v>
      </c>
      <c r="R8" s="69" t="s">
        <v>1215</v>
      </c>
    </row>
    <row r="9" spans="1:10" s="2" customFormat="1" ht="14.25" customHeight="1">
      <c r="A9" s="385" t="s">
        <v>347</v>
      </c>
      <c r="B9" s="385"/>
      <c r="C9" s="385"/>
      <c r="D9" s="385"/>
      <c r="E9" s="385"/>
      <c r="F9" s="385"/>
      <c r="G9" s="15">
        <v>128</v>
      </c>
      <c r="H9" s="16"/>
      <c r="I9" s="67">
        <f>'[1]RDG'!J9</f>
        <v>0</v>
      </c>
      <c r="J9" s="67"/>
    </row>
    <row r="10" spans="1:10" s="2" customFormat="1" ht="14.25" customHeight="1">
      <c r="A10" s="385" t="s">
        <v>964</v>
      </c>
      <c r="B10" s="385"/>
      <c r="C10" s="385"/>
      <c r="D10" s="385"/>
      <c r="E10" s="385"/>
      <c r="F10" s="385"/>
      <c r="G10" s="15">
        <v>129</v>
      </c>
      <c r="H10" s="16"/>
      <c r="I10" s="67">
        <f>'[1]RDG'!J10</f>
        <v>6341096</v>
      </c>
      <c r="J10" s="67">
        <v>6543845</v>
      </c>
    </row>
    <row r="11" spans="1:10" s="2" customFormat="1" ht="14.25" customHeight="1">
      <c r="A11" s="385" t="s">
        <v>1086</v>
      </c>
      <c r="B11" s="385"/>
      <c r="C11" s="385"/>
      <c r="D11" s="385"/>
      <c r="E11" s="385"/>
      <c r="F11" s="385"/>
      <c r="G11" s="15">
        <v>130</v>
      </c>
      <c r="H11" s="16"/>
      <c r="I11" s="67">
        <f>'[1]RDG'!J11</f>
        <v>3325</v>
      </c>
      <c r="J11" s="67"/>
    </row>
    <row r="12" spans="1:10" s="2" customFormat="1" ht="14.25" customHeight="1">
      <c r="A12" s="385" t="s">
        <v>1087</v>
      </c>
      <c r="B12" s="385"/>
      <c r="C12" s="385"/>
      <c r="D12" s="385"/>
      <c r="E12" s="385"/>
      <c r="F12" s="385"/>
      <c r="G12" s="15">
        <v>131</v>
      </c>
      <c r="H12" s="16"/>
      <c r="I12" s="67">
        <f>'[1]RDG'!J12</f>
        <v>0</v>
      </c>
      <c r="J12" s="67"/>
    </row>
    <row r="13" spans="1:10" s="2" customFormat="1" ht="14.25" customHeight="1">
      <c r="A13" s="385" t="s">
        <v>2922</v>
      </c>
      <c r="B13" s="385"/>
      <c r="C13" s="385"/>
      <c r="D13" s="385"/>
      <c r="E13" s="385"/>
      <c r="F13" s="385"/>
      <c r="G13" s="15">
        <v>132</v>
      </c>
      <c r="H13" s="16"/>
      <c r="I13" s="67">
        <f>'[1]RDG'!J13</f>
        <v>732889</v>
      </c>
      <c r="J13" s="67">
        <v>824713</v>
      </c>
    </row>
    <row r="14" spans="1:10" s="2" customFormat="1" ht="14.25" customHeight="1">
      <c r="A14" s="387" t="s">
        <v>2492</v>
      </c>
      <c r="B14" s="387"/>
      <c r="C14" s="387"/>
      <c r="D14" s="387"/>
      <c r="E14" s="387"/>
      <c r="F14" s="387"/>
      <c r="G14" s="15">
        <v>133</v>
      </c>
      <c r="H14" s="16"/>
      <c r="I14" s="66">
        <f>I15+I16+I20+I24+I25+I26+I29+I36</f>
        <v>6712019</v>
      </c>
      <c r="J14" s="66">
        <f>J15+J16+J20+J24+J25+J26+J29+J36</f>
        <v>7127607</v>
      </c>
    </row>
    <row r="15" spans="1:12" s="2" customFormat="1" ht="14.25" customHeight="1">
      <c r="A15" s="385" t="s">
        <v>1005</v>
      </c>
      <c r="B15" s="385"/>
      <c r="C15" s="385"/>
      <c r="D15" s="385"/>
      <c r="E15" s="385"/>
      <c r="F15" s="385"/>
      <c r="G15" s="15">
        <v>134</v>
      </c>
      <c r="H15" s="16"/>
      <c r="I15" s="67">
        <f>'[1]RDG'!J15</f>
        <v>-66055</v>
      </c>
      <c r="J15" s="67">
        <v>123100</v>
      </c>
      <c r="L15" s="2" t="s">
        <v>1209</v>
      </c>
    </row>
    <row r="16" spans="1:10" s="2" customFormat="1" ht="14.25" customHeight="1">
      <c r="A16" s="385" t="s">
        <v>2493</v>
      </c>
      <c r="B16" s="385"/>
      <c r="C16" s="385"/>
      <c r="D16" s="385"/>
      <c r="E16" s="385"/>
      <c r="F16" s="385"/>
      <c r="G16" s="15">
        <v>135</v>
      </c>
      <c r="H16" s="16"/>
      <c r="I16" s="66">
        <f>SUM(I17:I19)</f>
        <v>1822655</v>
      </c>
      <c r="J16" s="66">
        <f>SUM(J17:J19)</f>
        <v>1459940</v>
      </c>
    </row>
    <row r="17" spans="1:10" s="2" customFormat="1" ht="14.25" customHeight="1">
      <c r="A17" s="416" t="s">
        <v>1273</v>
      </c>
      <c r="B17" s="416"/>
      <c r="C17" s="416"/>
      <c r="D17" s="416"/>
      <c r="E17" s="416"/>
      <c r="F17" s="416"/>
      <c r="G17" s="15">
        <v>136</v>
      </c>
      <c r="H17" s="16"/>
      <c r="I17" s="67">
        <f>'[1]RDG'!J17</f>
        <v>868503</v>
      </c>
      <c r="J17" s="67">
        <v>775925</v>
      </c>
    </row>
    <row r="18" spans="1:10" s="2" customFormat="1" ht="14.25" customHeight="1">
      <c r="A18" s="416" t="s">
        <v>1274</v>
      </c>
      <c r="B18" s="416"/>
      <c r="C18" s="416"/>
      <c r="D18" s="416"/>
      <c r="E18" s="416"/>
      <c r="F18" s="416"/>
      <c r="G18" s="15">
        <v>137</v>
      </c>
      <c r="H18" s="16"/>
      <c r="I18" s="67">
        <f>'[1]RDG'!J18</f>
        <v>0</v>
      </c>
      <c r="J18" s="67"/>
    </row>
    <row r="19" spans="1:10" s="2" customFormat="1" ht="14.25" customHeight="1">
      <c r="A19" s="416" t="s">
        <v>2959</v>
      </c>
      <c r="B19" s="416"/>
      <c r="C19" s="416"/>
      <c r="D19" s="416"/>
      <c r="E19" s="416"/>
      <c r="F19" s="416"/>
      <c r="G19" s="15">
        <v>138</v>
      </c>
      <c r="H19" s="16"/>
      <c r="I19" s="67">
        <f>'[1]RDG'!J19</f>
        <v>954152</v>
      </c>
      <c r="J19" s="67">
        <v>684015</v>
      </c>
    </row>
    <row r="20" spans="1:10" s="2" customFormat="1" ht="14.25" customHeight="1">
      <c r="A20" s="385" t="s">
        <v>2494</v>
      </c>
      <c r="B20" s="385"/>
      <c r="C20" s="385"/>
      <c r="D20" s="385"/>
      <c r="E20" s="385"/>
      <c r="F20" s="385"/>
      <c r="G20" s="15">
        <v>139</v>
      </c>
      <c r="H20" s="16"/>
      <c r="I20" s="66">
        <f>SUM(I21:I23)</f>
        <v>3835174</v>
      </c>
      <c r="J20" s="66">
        <f>SUM(J21:J23)</f>
        <v>4065740</v>
      </c>
    </row>
    <row r="21" spans="1:10" s="2" customFormat="1" ht="14.25" customHeight="1">
      <c r="A21" s="416" t="s">
        <v>960</v>
      </c>
      <c r="B21" s="416"/>
      <c r="C21" s="416"/>
      <c r="D21" s="416"/>
      <c r="E21" s="416"/>
      <c r="F21" s="416"/>
      <c r="G21" s="15">
        <v>140</v>
      </c>
      <c r="H21" s="16"/>
      <c r="I21" s="67">
        <f>'[1]RDG'!J21</f>
        <v>2567606</v>
      </c>
      <c r="J21" s="67">
        <v>2706483</v>
      </c>
    </row>
    <row r="22" spans="1:10" s="2" customFormat="1" ht="14.25" customHeight="1">
      <c r="A22" s="416" t="s">
        <v>1883</v>
      </c>
      <c r="B22" s="416"/>
      <c r="C22" s="416"/>
      <c r="D22" s="416"/>
      <c r="E22" s="416"/>
      <c r="F22" s="416"/>
      <c r="G22" s="15">
        <v>141</v>
      </c>
      <c r="H22" s="16"/>
      <c r="I22" s="67">
        <f>'[1]RDG'!J22</f>
        <v>754431</v>
      </c>
      <c r="J22" s="67">
        <v>819773</v>
      </c>
    </row>
    <row r="23" spans="1:10" s="2" customFormat="1" ht="14.25" customHeight="1">
      <c r="A23" s="416" t="s">
        <v>1884</v>
      </c>
      <c r="B23" s="416"/>
      <c r="C23" s="416"/>
      <c r="D23" s="416"/>
      <c r="E23" s="416"/>
      <c r="F23" s="416"/>
      <c r="G23" s="15">
        <v>142</v>
      </c>
      <c r="H23" s="16"/>
      <c r="I23" s="67">
        <f>'[1]RDG'!J23</f>
        <v>513137</v>
      </c>
      <c r="J23" s="67">
        <v>539484</v>
      </c>
    </row>
    <row r="24" spans="1:10" s="2" customFormat="1" ht="14.25" customHeight="1">
      <c r="A24" s="385" t="s">
        <v>1006</v>
      </c>
      <c r="B24" s="385"/>
      <c r="C24" s="385"/>
      <c r="D24" s="385"/>
      <c r="E24" s="385"/>
      <c r="F24" s="385"/>
      <c r="G24" s="15">
        <v>143</v>
      </c>
      <c r="H24" s="16"/>
      <c r="I24" s="67">
        <f>'[1]RDG'!J24</f>
        <v>681934</v>
      </c>
      <c r="J24" s="67">
        <v>970212</v>
      </c>
    </row>
    <row r="25" spans="1:10" s="2" customFormat="1" ht="14.25" customHeight="1">
      <c r="A25" s="385" t="s">
        <v>1007</v>
      </c>
      <c r="B25" s="385"/>
      <c r="C25" s="385"/>
      <c r="D25" s="385"/>
      <c r="E25" s="385"/>
      <c r="F25" s="385"/>
      <c r="G25" s="15">
        <v>144</v>
      </c>
      <c r="H25" s="16"/>
      <c r="I25" s="67">
        <f>'[1]RDG'!J25</f>
        <v>357061</v>
      </c>
      <c r="J25" s="67">
        <v>439225</v>
      </c>
    </row>
    <row r="26" spans="1:12" s="2" customFormat="1" ht="14.25" customHeight="1">
      <c r="A26" s="385" t="s">
        <v>2495</v>
      </c>
      <c r="B26" s="385"/>
      <c r="C26" s="385"/>
      <c r="D26" s="385"/>
      <c r="E26" s="385"/>
      <c r="F26" s="385"/>
      <c r="G26" s="15">
        <v>145</v>
      </c>
      <c r="H26" s="16"/>
      <c r="I26" s="66">
        <f>SUM(I27:I28)</f>
        <v>0</v>
      </c>
      <c r="J26" s="66">
        <f>SUM(J27:J28)</f>
        <v>0</v>
      </c>
      <c r="L26" s="2" t="s">
        <v>1209</v>
      </c>
    </row>
    <row r="27" spans="1:12" s="2" customFormat="1" ht="14.25" customHeight="1">
      <c r="A27" s="416" t="s">
        <v>1275</v>
      </c>
      <c r="B27" s="416"/>
      <c r="C27" s="416"/>
      <c r="D27" s="416"/>
      <c r="E27" s="416"/>
      <c r="F27" s="416"/>
      <c r="G27" s="15">
        <v>146</v>
      </c>
      <c r="H27" s="16"/>
      <c r="I27" s="67">
        <f>'[1]RDG'!J27</f>
        <v>0</v>
      </c>
      <c r="J27" s="67"/>
      <c r="L27" s="2" t="s">
        <v>1209</v>
      </c>
    </row>
    <row r="28" spans="1:12" s="2" customFormat="1" ht="14.25" customHeight="1">
      <c r="A28" s="416" t="s">
        <v>1276</v>
      </c>
      <c r="B28" s="416"/>
      <c r="C28" s="416"/>
      <c r="D28" s="416"/>
      <c r="E28" s="416"/>
      <c r="F28" s="416"/>
      <c r="G28" s="15">
        <v>147</v>
      </c>
      <c r="H28" s="16"/>
      <c r="I28" s="67">
        <f>'[1]RDG'!J28</f>
        <v>0</v>
      </c>
      <c r="J28" s="67"/>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6" t="s">
        <v>1277</v>
      </c>
      <c r="B30" s="416"/>
      <c r="C30" s="416"/>
      <c r="D30" s="416"/>
      <c r="E30" s="416"/>
      <c r="F30" s="416"/>
      <c r="G30" s="15">
        <v>149</v>
      </c>
      <c r="H30" s="16"/>
      <c r="I30" s="67">
        <f>'[1]RDG'!J30</f>
        <v>0</v>
      </c>
      <c r="J30" s="67"/>
      <c r="L30" s="2" t="s">
        <v>1209</v>
      </c>
    </row>
    <row r="31" spans="1:12" s="2" customFormat="1" ht="14.25" customHeight="1">
      <c r="A31" s="416" t="s">
        <v>1278</v>
      </c>
      <c r="B31" s="416"/>
      <c r="C31" s="416"/>
      <c r="D31" s="416"/>
      <c r="E31" s="416"/>
      <c r="F31" s="416"/>
      <c r="G31" s="15">
        <v>150</v>
      </c>
      <c r="H31" s="16"/>
      <c r="I31" s="67">
        <f>'[1]RDG'!J31</f>
        <v>0</v>
      </c>
      <c r="J31" s="67"/>
      <c r="L31" s="2" t="s">
        <v>1209</v>
      </c>
    </row>
    <row r="32" spans="1:12" s="2" customFormat="1" ht="14.25" customHeight="1">
      <c r="A32" s="416" t="s">
        <v>1279</v>
      </c>
      <c r="B32" s="416"/>
      <c r="C32" s="416"/>
      <c r="D32" s="416"/>
      <c r="E32" s="416"/>
      <c r="F32" s="416"/>
      <c r="G32" s="15">
        <v>151</v>
      </c>
      <c r="H32" s="16"/>
      <c r="I32" s="67">
        <f>'[1]RDG'!J32</f>
        <v>0</v>
      </c>
      <c r="J32" s="67"/>
      <c r="L32" s="2" t="s">
        <v>1209</v>
      </c>
    </row>
    <row r="33" spans="1:12" s="2" customFormat="1" ht="14.25" customHeight="1">
      <c r="A33" s="416" t="s">
        <v>1280</v>
      </c>
      <c r="B33" s="416"/>
      <c r="C33" s="416"/>
      <c r="D33" s="416"/>
      <c r="E33" s="416"/>
      <c r="F33" s="416"/>
      <c r="G33" s="15">
        <v>152</v>
      </c>
      <c r="H33" s="16"/>
      <c r="I33" s="67">
        <f>'[1]RDG'!J33</f>
        <v>0</v>
      </c>
      <c r="J33" s="67"/>
      <c r="L33" s="2" t="s">
        <v>1209</v>
      </c>
    </row>
    <row r="34" spans="1:12" s="2" customFormat="1" ht="14.25" customHeight="1">
      <c r="A34" s="416" t="s">
        <v>1281</v>
      </c>
      <c r="B34" s="416"/>
      <c r="C34" s="416"/>
      <c r="D34" s="416"/>
      <c r="E34" s="416"/>
      <c r="F34" s="416"/>
      <c r="G34" s="15">
        <v>153</v>
      </c>
      <c r="H34" s="16"/>
      <c r="I34" s="67">
        <f>'[1]RDG'!J34</f>
        <v>0</v>
      </c>
      <c r="J34" s="67"/>
      <c r="L34" s="2" t="s">
        <v>1209</v>
      </c>
    </row>
    <row r="35" spans="1:12" s="2" customFormat="1" ht="14.25" customHeight="1">
      <c r="A35" s="416" t="s">
        <v>1282</v>
      </c>
      <c r="B35" s="416"/>
      <c r="C35" s="416"/>
      <c r="D35" s="416"/>
      <c r="E35" s="416"/>
      <c r="F35" s="416"/>
      <c r="G35" s="15">
        <v>154</v>
      </c>
      <c r="H35" s="16"/>
      <c r="I35" s="67">
        <f>'[1]RDG'!J35</f>
        <v>0</v>
      </c>
      <c r="J35" s="67"/>
      <c r="L35" s="2" t="s">
        <v>1209</v>
      </c>
    </row>
    <row r="36" spans="1:10" s="2" customFormat="1" ht="14.25" customHeight="1">
      <c r="A36" s="385" t="s">
        <v>147</v>
      </c>
      <c r="B36" s="385"/>
      <c r="C36" s="385"/>
      <c r="D36" s="385"/>
      <c r="E36" s="385"/>
      <c r="F36" s="385"/>
      <c r="G36" s="15">
        <v>155</v>
      </c>
      <c r="H36" s="16"/>
      <c r="I36" s="67">
        <f>'[1]RDG'!J36</f>
        <v>81250</v>
      </c>
      <c r="J36" s="67">
        <v>69390</v>
      </c>
    </row>
    <row r="37" spans="1:10" s="2" customFormat="1" ht="14.25" customHeight="1">
      <c r="A37" s="387" t="s">
        <v>2497</v>
      </c>
      <c r="B37" s="387"/>
      <c r="C37" s="387"/>
      <c r="D37" s="387"/>
      <c r="E37" s="387"/>
      <c r="F37" s="387"/>
      <c r="G37" s="15">
        <v>156</v>
      </c>
      <c r="H37" s="16"/>
      <c r="I37" s="66">
        <f>SUM(I38:I47)</f>
        <v>18750</v>
      </c>
      <c r="J37" s="66">
        <f>SUM(J38:J47)</f>
        <v>8777</v>
      </c>
    </row>
    <row r="38" spans="1:10" s="2" customFormat="1" ht="14.25" customHeight="1">
      <c r="A38" s="385" t="s">
        <v>346</v>
      </c>
      <c r="B38" s="385"/>
      <c r="C38" s="385"/>
      <c r="D38" s="385"/>
      <c r="E38" s="385"/>
      <c r="F38" s="385"/>
      <c r="G38" s="15">
        <v>157</v>
      </c>
      <c r="H38" s="16"/>
      <c r="I38" s="67">
        <f>'[1]RDG'!J38</f>
        <v>0</v>
      </c>
      <c r="J38" s="67"/>
    </row>
    <row r="39" spans="1:10" s="2" customFormat="1" ht="24" customHeight="1">
      <c r="A39" s="385" t="s">
        <v>2361</v>
      </c>
      <c r="B39" s="385"/>
      <c r="C39" s="385"/>
      <c r="D39" s="385"/>
      <c r="E39" s="385"/>
      <c r="F39" s="385"/>
      <c r="G39" s="15">
        <v>158</v>
      </c>
      <c r="H39" s="16"/>
      <c r="I39" s="67">
        <f>'[1]RDG'!J39</f>
        <v>0</v>
      </c>
      <c r="J39" s="67"/>
    </row>
    <row r="40" spans="1:10" s="2" customFormat="1" ht="24" customHeight="1">
      <c r="A40" s="385" t="s">
        <v>345</v>
      </c>
      <c r="B40" s="385"/>
      <c r="C40" s="385"/>
      <c r="D40" s="385"/>
      <c r="E40" s="385"/>
      <c r="F40" s="385"/>
      <c r="G40" s="15">
        <v>159</v>
      </c>
      <c r="H40" s="16"/>
      <c r="I40" s="67">
        <f>'[1]RDG'!J40</f>
        <v>0</v>
      </c>
      <c r="J40" s="67"/>
    </row>
    <row r="41" spans="1:10" s="2" customFormat="1" ht="14.25" customHeight="1">
      <c r="A41" s="385" t="s">
        <v>2964</v>
      </c>
      <c r="B41" s="385"/>
      <c r="C41" s="385"/>
      <c r="D41" s="385"/>
      <c r="E41" s="385"/>
      <c r="F41" s="385"/>
      <c r="G41" s="15">
        <v>160</v>
      </c>
      <c r="H41" s="16"/>
      <c r="I41" s="67">
        <f>'[1]RDG'!J41</f>
        <v>0</v>
      </c>
      <c r="J41" s="67"/>
    </row>
    <row r="42" spans="1:10" s="2" customFormat="1" ht="24" customHeight="1">
      <c r="A42" s="385" t="s">
        <v>2362</v>
      </c>
      <c r="B42" s="385"/>
      <c r="C42" s="385"/>
      <c r="D42" s="385"/>
      <c r="E42" s="385"/>
      <c r="F42" s="385"/>
      <c r="G42" s="15">
        <v>161</v>
      </c>
      <c r="H42" s="16"/>
      <c r="I42" s="67">
        <f>'[1]RDG'!J42</f>
        <v>0</v>
      </c>
      <c r="J42" s="67"/>
    </row>
    <row r="43" spans="1:10" s="2" customFormat="1" ht="14.25" customHeight="1">
      <c r="A43" s="385" t="s">
        <v>2963</v>
      </c>
      <c r="B43" s="385"/>
      <c r="C43" s="385"/>
      <c r="D43" s="385"/>
      <c r="E43" s="385"/>
      <c r="F43" s="385"/>
      <c r="G43" s="15">
        <v>162</v>
      </c>
      <c r="H43" s="16"/>
      <c r="I43" s="67">
        <f>'[1]RDG'!J43</f>
        <v>0</v>
      </c>
      <c r="J43" s="67"/>
    </row>
    <row r="44" spans="1:10" s="2" customFormat="1" ht="14.25" customHeight="1">
      <c r="A44" s="385" t="s">
        <v>2962</v>
      </c>
      <c r="B44" s="385"/>
      <c r="C44" s="385"/>
      <c r="D44" s="385"/>
      <c r="E44" s="385"/>
      <c r="F44" s="385"/>
      <c r="G44" s="15">
        <v>163</v>
      </c>
      <c r="H44" s="16"/>
      <c r="I44" s="67">
        <f>'[1]RDG'!J44</f>
        <v>18750</v>
      </c>
      <c r="J44" s="67">
        <v>8777</v>
      </c>
    </row>
    <row r="45" spans="1:10" s="2" customFormat="1" ht="14.25" customHeight="1">
      <c r="A45" s="385" t="s">
        <v>2961</v>
      </c>
      <c r="B45" s="385"/>
      <c r="C45" s="385"/>
      <c r="D45" s="385"/>
      <c r="E45" s="385"/>
      <c r="F45" s="385"/>
      <c r="G45" s="15">
        <v>164</v>
      </c>
      <c r="H45" s="16"/>
      <c r="I45" s="67">
        <f>'[1]RDG'!J45</f>
        <v>0</v>
      </c>
      <c r="J45" s="67"/>
    </row>
    <row r="46" spans="1:10" s="2" customFormat="1" ht="14.25" customHeight="1">
      <c r="A46" s="385" t="s">
        <v>2960</v>
      </c>
      <c r="B46" s="385"/>
      <c r="C46" s="385"/>
      <c r="D46" s="385"/>
      <c r="E46" s="385"/>
      <c r="F46" s="385"/>
      <c r="G46" s="15">
        <v>165</v>
      </c>
      <c r="H46" s="16"/>
      <c r="I46" s="67">
        <f>'[1]RDG'!J46</f>
        <v>0</v>
      </c>
      <c r="J46" s="67"/>
    </row>
    <row r="47" spans="1:10" s="2" customFormat="1" ht="14.25" customHeight="1">
      <c r="A47" s="385" t="s">
        <v>2956</v>
      </c>
      <c r="B47" s="385"/>
      <c r="C47" s="385"/>
      <c r="D47" s="385"/>
      <c r="E47" s="385"/>
      <c r="F47" s="385"/>
      <c r="G47" s="15">
        <v>166</v>
      </c>
      <c r="H47" s="16"/>
      <c r="I47" s="67">
        <f>'[1]RDG'!J47</f>
        <v>0</v>
      </c>
      <c r="J47" s="67"/>
    </row>
    <row r="48" spans="1:10" s="2" customFormat="1" ht="14.25" customHeight="1">
      <c r="A48" s="387" t="s">
        <v>2498</v>
      </c>
      <c r="B48" s="387"/>
      <c r="C48" s="387"/>
      <c r="D48" s="387"/>
      <c r="E48" s="387"/>
      <c r="F48" s="387"/>
      <c r="G48" s="15">
        <v>167</v>
      </c>
      <c r="H48" s="16"/>
      <c r="I48" s="66">
        <f>SUM(I49:I55)</f>
        <v>95906</v>
      </c>
      <c r="J48" s="66">
        <f>SUM(J49:J55)</f>
        <v>65098</v>
      </c>
    </row>
    <row r="49" spans="1:10" s="2" customFormat="1" ht="14.25" customHeight="1">
      <c r="A49" s="385" t="s">
        <v>2957</v>
      </c>
      <c r="B49" s="385"/>
      <c r="C49" s="385"/>
      <c r="D49" s="385"/>
      <c r="E49" s="385"/>
      <c r="F49" s="385"/>
      <c r="G49" s="15">
        <v>168</v>
      </c>
      <c r="H49" s="16"/>
      <c r="I49" s="67">
        <f>'[1]RDG'!J49</f>
        <v>0</v>
      </c>
      <c r="J49" s="67"/>
    </row>
    <row r="50" spans="1:10" s="2" customFormat="1" ht="14.25" customHeight="1">
      <c r="A50" s="413" t="s">
        <v>1088</v>
      </c>
      <c r="B50" s="413"/>
      <c r="C50" s="413"/>
      <c r="D50" s="413"/>
      <c r="E50" s="413"/>
      <c r="F50" s="413"/>
      <c r="G50" s="15">
        <v>169</v>
      </c>
      <c r="H50" s="16"/>
      <c r="I50" s="67">
        <f>'[1]RDG'!J50</f>
        <v>0</v>
      </c>
      <c r="J50" s="67"/>
    </row>
    <row r="51" spans="1:10" s="2" customFormat="1" ht="14.25" customHeight="1">
      <c r="A51" s="413" t="s">
        <v>1089</v>
      </c>
      <c r="B51" s="413"/>
      <c r="C51" s="413"/>
      <c r="D51" s="413"/>
      <c r="E51" s="413"/>
      <c r="F51" s="413"/>
      <c r="G51" s="15">
        <v>170</v>
      </c>
      <c r="H51" s="16"/>
      <c r="I51" s="67">
        <f>'[1]RDG'!J51</f>
        <v>47456</v>
      </c>
      <c r="J51" s="67">
        <v>25291</v>
      </c>
    </row>
    <row r="52" spans="1:10" s="2" customFormat="1" ht="14.25" customHeight="1">
      <c r="A52" s="413" t="s">
        <v>1090</v>
      </c>
      <c r="B52" s="413"/>
      <c r="C52" s="413"/>
      <c r="D52" s="413"/>
      <c r="E52" s="413"/>
      <c r="F52" s="413"/>
      <c r="G52" s="15">
        <v>171</v>
      </c>
      <c r="H52" s="16"/>
      <c r="I52" s="67">
        <f>'[1]RDG'!J52</f>
        <v>0</v>
      </c>
      <c r="J52" s="67">
        <v>1047</v>
      </c>
    </row>
    <row r="53" spans="1:10" s="2" customFormat="1" ht="14.25" customHeight="1">
      <c r="A53" s="413" t="s">
        <v>1091</v>
      </c>
      <c r="B53" s="413"/>
      <c r="C53" s="413"/>
      <c r="D53" s="413"/>
      <c r="E53" s="413"/>
      <c r="F53" s="413"/>
      <c r="G53" s="15">
        <v>172</v>
      </c>
      <c r="H53" s="16"/>
      <c r="I53" s="67">
        <f>'[1]RDG'!J53</f>
        <v>0</v>
      </c>
      <c r="J53" s="67"/>
    </row>
    <row r="54" spans="1:12" s="2" customFormat="1" ht="14.25" customHeight="1">
      <c r="A54" s="413" t="s">
        <v>1092</v>
      </c>
      <c r="B54" s="413"/>
      <c r="C54" s="413"/>
      <c r="D54" s="413"/>
      <c r="E54" s="413"/>
      <c r="F54" s="413"/>
      <c r="G54" s="15">
        <v>173</v>
      </c>
      <c r="H54" s="16"/>
      <c r="I54" s="67">
        <f>'[1]RDG'!J54</f>
        <v>0</v>
      </c>
      <c r="J54" s="67"/>
      <c r="L54" s="2" t="s">
        <v>1209</v>
      </c>
    </row>
    <row r="55" spans="1:10" s="2" customFormat="1" ht="14.25" customHeight="1">
      <c r="A55" s="413" t="s">
        <v>1093</v>
      </c>
      <c r="B55" s="413"/>
      <c r="C55" s="413"/>
      <c r="D55" s="413"/>
      <c r="E55" s="413"/>
      <c r="F55" s="413"/>
      <c r="G55" s="15">
        <v>174</v>
      </c>
      <c r="H55" s="16"/>
      <c r="I55" s="67">
        <f>'[1]RDG'!J55</f>
        <v>48450</v>
      </c>
      <c r="J55" s="67">
        <v>38760</v>
      </c>
    </row>
    <row r="56" spans="1:10" s="2" customFormat="1" ht="24.75" customHeight="1">
      <c r="A56" s="387" t="s">
        <v>2363</v>
      </c>
      <c r="B56" s="387"/>
      <c r="C56" s="387"/>
      <c r="D56" s="387"/>
      <c r="E56" s="387"/>
      <c r="F56" s="387"/>
      <c r="G56" s="15">
        <v>175</v>
      </c>
      <c r="H56" s="16"/>
      <c r="I56" s="67">
        <f>'[1]RDG'!J56</f>
        <v>0</v>
      </c>
      <c r="J56" s="67"/>
    </row>
    <row r="57" spans="1:10" s="2" customFormat="1" ht="14.25" customHeight="1">
      <c r="A57" s="387" t="s">
        <v>1094</v>
      </c>
      <c r="B57" s="387"/>
      <c r="C57" s="387"/>
      <c r="D57" s="387"/>
      <c r="E57" s="387"/>
      <c r="F57" s="387"/>
      <c r="G57" s="15">
        <v>176</v>
      </c>
      <c r="H57" s="16"/>
      <c r="I57" s="67">
        <f>'[1]RDG'!J57</f>
        <v>0</v>
      </c>
      <c r="J57" s="67"/>
    </row>
    <row r="58" spans="1:10" s="2" customFormat="1" ht="24.75" customHeight="1">
      <c r="A58" s="387" t="s">
        <v>1095</v>
      </c>
      <c r="B58" s="387"/>
      <c r="C58" s="387"/>
      <c r="D58" s="387"/>
      <c r="E58" s="387"/>
      <c r="F58" s="387"/>
      <c r="G58" s="15">
        <v>177</v>
      </c>
      <c r="H58" s="16"/>
      <c r="I58" s="67">
        <f>'[1]RDG'!J58</f>
        <v>0</v>
      </c>
      <c r="J58" s="67"/>
    </row>
    <row r="59" spans="1:10" s="2" customFormat="1" ht="14.25" customHeight="1">
      <c r="A59" s="387" t="s">
        <v>1096</v>
      </c>
      <c r="B59" s="387"/>
      <c r="C59" s="387"/>
      <c r="D59" s="387"/>
      <c r="E59" s="387"/>
      <c r="F59" s="387"/>
      <c r="G59" s="15">
        <v>178</v>
      </c>
      <c r="H59" s="16"/>
      <c r="I59" s="67">
        <f>'[1]RDG'!J59</f>
        <v>0</v>
      </c>
      <c r="J59" s="67"/>
    </row>
    <row r="60" spans="1:10" s="2" customFormat="1" ht="14.25" customHeight="1">
      <c r="A60" s="387" t="s">
        <v>2499</v>
      </c>
      <c r="B60" s="387"/>
      <c r="C60" s="387"/>
      <c r="D60" s="387"/>
      <c r="E60" s="387"/>
      <c r="F60" s="387"/>
      <c r="G60" s="15">
        <v>179</v>
      </c>
      <c r="H60" s="16"/>
      <c r="I60" s="66">
        <f>I8+I37+I56+I57</f>
        <v>7096060</v>
      </c>
      <c r="J60" s="66">
        <f>J8+J37+J56+J57</f>
        <v>7377335</v>
      </c>
    </row>
    <row r="61" spans="1:10" s="2" customFormat="1" ht="14.25" customHeight="1">
      <c r="A61" s="387" t="s">
        <v>2500</v>
      </c>
      <c r="B61" s="387"/>
      <c r="C61" s="387"/>
      <c r="D61" s="387"/>
      <c r="E61" s="387"/>
      <c r="F61" s="387"/>
      <c r="G61" s="15">
        <v>180</v>
      </c>
      <c r="H61" s="16"/>
      <c r="I61" s="66">
        <f>I14+I48+I58+I59</f>
        <v>6807925</v>
      </c>
      <c r="J61" s="66">
        <f>J14+J48+J58+J59</f>
        <v>7192705</v>
      </c>
    </row>
    <row r="62" spans="1:12" s="2" customFormat="1" ht="14.25" customHeight="1">
      <c r="A62" s="387" t="s">
        <v>2501</v>
      </c>
      <c r="B62" s="387"/>
      <c r="C62" s="387"/>
      <c r="D62" s="387"/>
      <c r="E62" s="387"/>
      <c r="F62" s="387"/>
      <c r="G62" s="15">
        <v>181</v>
      </c>
      <c r="H62" s="16"/>
      <c r="I62" s="66">
        <f>I60-I61</f>
        <v>288135</v>
      </c>
      <c r="J62" s="66">
        <f>J60-J61</f>
        <v>184630</v>
      </c>
      <c r="L62" s="2" t="s">
        <v>1209</v>
      </c>
    </row>
    <row r="63" spans="1:10" s="2" customFormat="1" ht="14.25" customHeight="1">
      <c r="A63" s="413" t="s">
        <v>2502</v>
      </c>
      <c r="B63" s="413"/>
      <c r="C63" s="413"/>
      <c r="D63" s="413"/>
      <c r="E63" s="413"/>
      <c r="F63" s="413"/>
      <c r="G63" s="15">
        <v>182</v>
      </c>
      <c r="H63" s="16"/>
      <c r="I63" s="66">
        <f>IF(I60&gt;I61,I60-I61,0)</f>
        <v>288135</v>
      </c>
      <c r="J63" s="66">
        <f>IF(J60&gt;J61,J60-J61,0)</f>
        <v>184630</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f>'[1]RDG'!J65</f>
        <v>29644</v>
      </c>
      <c r="J65" s="67">
        <v>16719</v>
      </c>
      <c r="L65" s="2" t="s">
        <v>1209</v>
      </c>
    </row>
    <row r="66" spans="1:12" s="2" customFormat="1" ht="14.25" customHeight="1">
      <c r="A66" s="387" t="s">
        <v>2504</v>
      </c>
      <c r="B66" s="387"/>
      <c r="C66" s="387"/>
      <c r="D66" s="387"/>
      <c r="E66" s="387"/>
      <c r="F66" s="387"/>
      <c r="G66" s="15">
        <v>185</v>
      </c>
      <c r="H66" s="16"/>
      <c r="I66" s="66">
        <f>I62-I65</f>
        <v>258491</v>
      </c>
      <c r="J66" s="66">
        <f>J62-J65</f>
        <v>167911</v>
      </c>
      <c r="L66" s="2" t="s">
        <v>1209</v>
      </c>
    </row>
    <row r="67" spans="1:10" s="2" customFormat="1" ht="14.25" customHeight="1">
      <c r="A67" s="413" t="s">
        <v>2505</v>
      </c>
      <c r="B67" s="413"/>
      <c r="C67" s="413"/>
      <c r="D67" s="413"/>
      <c r="E67" s="413"/>
      <c r="F67" s="413"/>
      <c r="G67" s="15">
        <v>186</v>
      </c>
      <c r="H67" s="16"/>
      <c r="I67" s="66">
        <f>IF(I66&gt;0,I66,0)</f>
        <v>258491</v>
      </c>
      <c r="J67" s="66">
        <f>IF(J66&gt;0,J66,0)</f>
        <v>167911</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14" t="s">
        <v>1506</v>
      </c>
      <c r="B88" s="414"/>
      <c r="C88" s="414"/>
      <c r="D88" s="414"/>
      <c r="E88" s="414"/>
      <c r="F88" s="414"/>
      <c r="G88" s="415"/>
      <c r="H88" s="415"/>
      <c r="I88" s="415"/>
      <c r="J88" s="415"/>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25:F25"/>
    <mergeCell ref="A5:J5"/>
    <mergeCell ref="A6:F6"/>
    <mergeCell ref="A2:I2"/>
    <mergeCell ref="A3:I3"/>
    <mergeCell ref="J2:J3"/>
    <mergeCell ref="A31:F31"/>
    <mergeCell ref="A16:F16"/>
    <mergeCell ref="A23:F23"/>
    <mergeCell ref="A24:F24"/>
    <mergeCell ref="A15:F1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4" activePane="bottomLeft" state="frozen"/>
      <selection pane="topLeft" activeCell="A1" sqref="A1"/>
      <selection pane="bottomLeft" activeCell="J52" sqref="J52"/>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46163832762; ČISTOĆA I ZELENILO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1.25">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f>'[1]Dodatni'!$J$25</f>
        <v>6341096</v>
      </c>
      <c r="J25" s="67">
        <v>6543845</v>
      </c>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f>'[1]Dodatni'!$J$25</f>
        <v>6341096</v>
      </c>
      <c r="J37" s="67">
        <v>6543845</v>
      </c>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f>'[1]Dodatni'!$J$43</f>
        <v>186021</v>
      </c>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f>'[1]Dodatni'!J50</f>
        <v>56339</v>
      </c>
      <c r="J50" s="73">
        <v>83824</v>
      </c>
    </row>
    <row r="51" spans="1:10" s="2" customFormat="1" ht="24.75" customHeight="1">
      <c r="A51" s="413" t="s">
        <v>2106</v>
      </c>
      <c r="B51" s="413"/>
      <c r="C51" s="413"/>
      <c r="D51" s="413"/>
      <c r="E51" s="413"/>
      <c r="F51" s="413"/>
      <c r="G51" s="426"/>
      <c r="H51" s="15">
        <v>263</v>
      </c>
      <c r="I51" s="73">
        <f>'[1]Dodatni'!J51</f>
        <v>75994</v>
      </c>
      <c r="J51" s="73">
        <v>37926</v>
      </c>
    </row>
    <row r="52" spans="1:10" s="2" customFormat="1" ht="24.75" customHeight="1">
      <c r="A52" s="413" t="s">
        <v>643</v>
      </c>
      <c r="B52" s="413"/>
      <c r="C52" s="413"/>
      <c r="D52" s="413"/>
      <c r="E52" s="413"/>
      <c r="F52" s="413"/>
      <c r="G52" s="426"/>
      <c r="H52" s="15">
        <v>264</v>
      </c>
      <c r="I52" s="73">
        <f>'[1]Dodatni'!J52</f>
        <v>0</v>
      </c>
      <c r="J52" s="73"/>
    </row>
    <row r="53" spans="1:10" s="2" customFormat="1" ht="13.5" customHeight="1">
      <c r="A53" s="413" t="s">
        <v>1033</v>
      </c>
      <c r="B53" s="413"/>
      <c r="C53" s="413"/>
      <c r="D53" s="413"/>
      <c r="E53" s="413"/>
      <c r="F53" s="413"/>
      <c r="G53" s="426"/>
      <c r="H53" s="15">
        <v>265</v>
      </c>
      <c r="I53" s="73">
        <f>'[1]Dodatni'!J53</f>
        <v>0</v>
      </c>
      <c r="J53" s="73"/>
    </row>
    <row r="54" spans="1:10" s="2" customFormat="1" ht="13.5" customHeight="1">
      <c r="A54" s="413" t="s">
        <v>1034</v>
      </c>
      <c r="B54" s="413"/>
      <c r="C54" s="413"/>
      <c r="D54" s="413"/>
      <c r="E54" s="413"/>
      <c r="F54" s="413"/>
      <c r="G54" s="426"/>
      <c r="H54" s="15">
        <v>266</v>
      </c>
      <c r="I54" s="73">
        <f>'[1]Dodatni'!J54</f>
        <v>0</v>
      </c>
      <c r="J54" s="73"/>
    </row>
    <row r="55" spans="1:10" s="2" customFormat="1" ht="13.5" customHeight="1">
      <c r="A55" s="413" t="s">
        <v>2815</v>
      </c>
      <c r="B55" s="413"/>
      <c r="C55" s="413"/>
      <c r="D55" s="413"/>
      <c r="E55" s="413"/>
      <c r="F55" s="413"/>
      <c r="G55" s="426"/>
      <c r="H55" s="15">
        <v>267</v>
      </c>
      <c r="I55" s="73">
        <f>'[1]Dodatni'!J55</f>
        <v>0</v>
      </c>
      <c r="J55" s="73"/>
    </row>
    <row r="56" spans="1:10" s="2" customFormat="1" ht="13.5" customHeight="1">
      <c r="A56" s="413" t="s">
        <v>2816</v>
      </c>
      <c r="B56" s="413"/>
      <c r="C56" s="413"/>
      <c r="D56" s="413"/>
      <c r="E56" s="413"/>
      <c r="F56" s="413"/>
      <c r="G56" s="426"/>
      <c r="H56" s="15">
        <v>268</v>
      </c>
      <c r="I56" s="73">
        <f>'[1]Dodatni'!J56</f>
        <v>0</v>
      </c>
      <c r="J56" s="73"/>
    </row>
    <row r="57" spans="1:10" s="2" customFormat="1" ht="25.5" customHeight="1">
      <c r="A57" s="413" t="s">
        <v>644</v>
      </c>
      <c r="B57" s="413"/>
      <c r="C57" s="413"/>
      <c r="D57" s="413"/>
      <c r="E57" s="413"/>
      <c r="F57" s="413"/>
      <c r="G57" s="426"/>
      <c r="H57" s="15">
        <v>269</v>
      </c>
      <c r="I57" s="73">
        <f>'[1]Dodatni'!J57</f>
        <v>0</v>
      </c>
      <c r="J57" s="73">
        <v>24501</v>
      </c>
    </row>
    <row r="58" spans="1:10" s="2" customFormat="1" ht="13.5" customHeight="1">
      <c r="A58" s="413" t="s">
        <v>2817</v>
      </c>
      <c r="B58" s="413"/>
      <c r="C58" s="413"/>
      <c r="D58" s="413"/>
      <c r="E58" s="413"/>
      <c r="F58" s="413"/>
      <c r="G58" s="426"/>
      <c r="H58" s="15">
        <v>270</v>
      </c>
      <c r="I58" s="73">
        <f>'[1]Dodatni'!J58</f>
        <v>0</v>
      </c>
      <c r="J58" s="73"/>
    </row>
    <row r="59" spans="1:10" s="2" customFormat="1" ht="13.5" customHeight="1">
      <c r="A59" s="413" t="s">
        <v>2818</v>
      </c>
      <c r="B59" s="413"/>
      <c r="C59" s="413"/>
      <c r="D59" s="413"/>
      <c r="E59" s="413"/>
      <c r="F59" s="413"/>
      <c r="G59" s="426"/>
      <c r="H59" s="15">
        <v>271</v>
      </c>
      <c r="I59" s="73">
        <f>'[1]Dodatni'!J59</f>
        <v>0</v>
      </c>
      <c r="J59" s="73"/>
    </row>
    <row r="60" spans="1:10" s="2" customFormat="1" ht="13.5" customHeight="1">
      <c r="A60" s="413" t="s">
        <v>2819</v>
      </c>
      <c r="B60" s="413"/>
      <c r="C60" s="413"/>
      <c r="D60" s="413"/>
      <c r="E60" s="413"/>
      <c r="F60" s="413"/>
      <c r="G60" s="426"/>
      <c r="H60" s="15">
        <v>272</v>
      </c>
      <c r="I60" s="73">
        <f>'[1]Dodatni'!J60</f>
        <v>71040</v>
      </c>
      <c r="J60" s="73">
        <v>56602</v>
      </c>
    </row>
    <row r="61" spans="1:10" s="2" customFormat="1" ht="13.5" customHeight="1">
      <c r="A61" s="433" t="s">
        <v>645</v>
      </c>
      <c r="B61" s="433"/>
      <c r="C61" s="433"/>
      <c r="D61" s="433"/>
      <c r="E61" s="433"/>
      <c r="F61" s="433"/>
      <c r="G61" s="434"/>
      <c r="H61" s="15">
        <v>273</v>
      </c>
      <c r="I61" s="73">
        <f>'[1]Dodatni'!J61</f>
        <v>71040</v>
      </c>
      <c r="J61" s="73">
        <v>44786</v>
      </c>
    </row>
    <row r="62" spans="1:10" s="2" customFormat="1" ht="13.5" customHeight="1">
      <c r="A62" s="413" t="s">
        <v>2820</v>
      </c>
      <c r="B62" s="413"/>
      <c r="C62" s="413"/>
      <c r="D62" s="413"/>
      <c r="E62" s="413"/>
      <c r="F62" s="413"/>
      <c r="G62" s="426"/>
      <c r="H62" s="15">
        <v>274</v>
      </c>
      <c r="I62" s="73">
        <f>'[1]Dodatni'!J62</f>
        <v>11269</v>
      </c>
      <c r="J62" s="73">
        <v>450</v>
      </c>
    </row>
    <row r="63" spans="1:10" s="2" customFormat="1" ht="13.5" customHeight="1">
      <c r="A63" s="413" t="s">
        <v>2821</v>
      </c>
      <c r="B63" s="413"/>
      <c r="C63" s="413"/>
      <c r="D63" s="413"/>
      <c r="E63" s="413"/>
      <c r="F63" s="413"/>
      <c r="G63" s="426"/>
      <c r="H63" s="15">
        <v>275</v>
      </c>
      <c r="I63" s="73">
        <f>'[1]Dodatni'!J63</f>
        <v>0</v>
      </c>
      <c r="J63" s="73"/>
    </row>
    <row r="64" spans="1:10" s="2" customFormat="1" ht="13.5" customHeight="1">
      <c r="A64" s="413" t="s">
        <v>2822</v>
      </c>
      <c r="B64" s="413"/>
      <c r="C64" s="413"/>
      <c r="D64" s="413"/>
      <c r="E64" s="413"/>
      <c r="F64" s="413"/>
      <c r="G64" s="426"/>
      <c r="H64" s="15">
        <v>276</v>
      </c>
      <c r="I64" s="73">
        <f>'[1]Dodatni'!J64</f>
        <v>0</v>
      </c>
      <c r="J64" s="73"/>
    </row>
    <row r="65" spans="1:10" s="2" customFormat="1" ht="13.5" customHeight="1">
      <c r="A65" s="413" t="s">
        <v>642</v>
      </c>
      <c r="B65" s="413"/>
      <c r="C65" s="413"/>
      <c r="D65" s="413"/>
      <c r="E65" s="413"/>
      <c r="F65" s="413"/>
      <c r="G65" s="426"/>
      <c r="H65" s="15">
        <v>277</v>
      </c>
      <c r="I65" s="73">
        <f>'[1]Dodatni'!J65</f>
        <v>279363</v>
      </c>
      <c r="J65" s="73">
        <v>294709</v>
      </c>
    </row>
    <row r="66" spans="1:10" s="2" customFormat="1" ht="13.5" customHeight="1">
      <c r="A66" s="433" t="s">
        <v>2658</v>
      </c>
      <c r="B66" s="433"/>
      <c r="C66" s="433"/>
      <c r="D66" s="433"/>
      <c r="E66" s="433"/>
      <c r="F66" s="433"/>
      <c r="G66" s="434"/>
      <c r="H66" s="15">
        <v>278</v>
      </c>
      <c r="I66" s="73">
        <f>'[1]Dodatni'!J66</f>
        <v>8000</v>
      </c>
      <c r="J66" s="73">
        <v>28000</v>
      </c>
    </row>
    <row r="67" spans="1:10" s="2" customFormat="1" ht="24.75" customHeight="1">
      <c r="A67" s="413" t="s">
        <v>2107</v>
      </c>
      <c r="B67" s="413"/>
      <c r="C67" s="413"/>
      <c r="D67" s="413"/>
      <c r="E67" s="413"/>
      <c r="F67" s="413"/>
      <c r="G67" s="426"/>
      <c r="H67" s="15">
        <v>279</v>
      </c>
      <c r="I67" s="73">
        <f>'[1]Dodatni'!J67</f>
        <v>0</v>
      </c>
      <c r="J67" s="73"/>
    </row>
    <row r="68" spans="1:10" s="2" customFormat="1" ht="13.5" customHeight="1">
      <c r="A68" s="413" t="s">
        <v>648</v>
      </c>
      <c r="B68" s="413"/>
      <c r="C68" s="413"/>
      <c r="D68" s="413"/>
      <c r="E68" s="413"/>
      <c r="F68" s="413"/>
      <c r="G68" s="426"/>
      <c r="H68" s="15">
        <v>280</v>
      </c>
      <c r="I68" s="73">
        <f>'[1]Dodatni'!J68</f>
        <v>0</v>
      </c>
      <c r="J68" s="73"/>
    </row>
    <row r="69" spans="1:10" s="2" customFormat="1" ht="13.5" customHeight="1">
      <c r="A69" s="413" t="s">
        <v>647</v>
      </c>
      <c r="B69" s="413"/>
      <c r="C69" s="413"/>
      <c r="D69" s="413"/>
      <c r="E69" s="413"/>
      <c r="F69" s="413"/>
      <c r="G69" s="426"/>
      <c r="H69" s="15">
        <v>281</v>
      </c>
      <c r="I69" s="73">
        <f>'[1]Dodatni'!J69</f>
        <v>0</v>
      </c>
      <c r="J69" s="73"/>
    </row>
    <row r="70" spans="1:10" s="2" customFormat="1" ht="24.75" customHeight="1">
      <c r="A70" s="413" t="s">
        <v>646</v>
      </c>
      <c r="B70" s="413"/>
      <c r="C70" s="413"/>
      <c r="D70" s="413"/>
      <c r="E70" s="413"/>
      <c r="F70" s="413"/>
      <c r="G70" s="426"/>
      <c r="H70" s="15">
        <v>282</v>
      </c>
      <c r="I70" s="73">
        <f>'[1]Dodatni'!J70</f>
        <v>0</v>
      </c>
      <c r="J70" s="73"/>
    </row>
    <row r="71" spans="1:10" s="2" customFormat="1" ht="13.5" customHeight="1">
      <c r="A71" s="425" t="s">
        <v>2055</v>
      </c>
      <c r="B71" s="425"/>
      <c r="C71" s="425"/>
      <c r="D71" s="425"/>
      <c r="E71" s="425"/>
      <c r="F71" s="425"/>
      <c r="G71" s="432"/>
      <c r="H71" s="17">
        <v>283</v>
      </c>
      <c r="I71" s="74">
        <f>'[1]Dodatni'!J71</f>
        <v>0</v>
      </c>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f>'[1]Dodatni'!J73</f>
        <v>18750</v>
      </c>
      <c r="J73" s="90">
        <v>8777</v>
      </c>
    </row>
    <row r="74" spans="1:10" s="2" customFormat="1" ht="13.5" customHeight="1">
      <c r="A74" s="413" t="s">
        <v>991</v>
      </c>
      <c r="B74" s="413"/>
      <c r="C74" s="413"/>
      <c r="D74" s="413"/>
      <c r="E74" s="413"/>
      <c r="F74" s="413"/>
      <c r="G74" s="426"/>
      <c r="H74" s="15">
        <v>285</v>
      </c>
      <c r="I74" s="73">
        <f>'[1]Dodatni'!J74</f>
        <v>0</v>
      </c>
      <c r="J74" s="73"/>
    </row>
    <row r="75" spans="1:10" s="2" customFormat="1" ht="13.5" customHeight="1">
      <c r="A75" s="413" t="s">
        <v>2231</v>
      </c>
      <c r="B75" s="413"/>
      <c r="C75" s="413"/>
      <c r="D75" s="413"/>
      <c r="E75" s="413"/>
      <c r="F75" s="413"/>
      <c r="G75" s="426"/>
      <c r="H75" s="15">
        <v>286</v>
      </c>
      <c r="I75" s="73">
        <f>'[1]Dodatni'!J75</f>
        <v>0</v>
      </c>
      <c r="J75" s="73"/>
    </row>
    <row r="76" spans="1:10" s="2" customFormat="1" ht="13.5" customHeight="1">
      <c r="A76" s="425" t="s">
        <v>2232</v>
      </c>
      <c r="B76" s="425"/>
      <c r="C76" s="425"/>
      <c r="D76" s="425"/>
      <c r="E76" s="425"/>
      <c r="F76" s="425"/>
      <c r="G76" s="432"/>
      <c r="H76" s="17">
        <v>287</v>
      </c>
      <c r="I76" s="74">
        <f>'[1]Dodatni'!J76</f>
        <v>47457</v>
      </c>
      <c r="J76" s="74">
        <v>25291</v>
      </c>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1785809</v>
      </c>
      <c r="J78" s="220">
        <f>SUM(J79:J82)</f>
        <v>249500</v>
      </c>
    </row>
    <row r="79" spans="1:10" s="2" customFormat="1" ht="13.5" customHeight="1">
      <c r="A79" s="413" t="s">
        <v>1479</v>
      </c>
      <c r="B79" s="413"/>
      <c r="C79" s="413"/>
      <c r="D79" s="413"/>
      <c r="E79" s="413"/>
      <c r="F79" s="413"/>
      <c r="G79" s="426"/>
      <c r="H79" s="15">
        <v>289</v>
      </c>
      <c r="I79" s="73">
        <f>'[1]Dodatni'!J79</f>
        <v>0</v>
      </c>
      <c r="J79" s="73"/>
    </row>
    <row r="80" spans="1:10" s="2" customFormat="1" ht="13.5" customHeight="1">
      <c r="A80" s="413" t="s">
        <v>1480</v>
      </c>
      <c r="B80" s="413"/>
      <c r="C80" s="413"/>
      <c r="D80" s="413"/>
      <c r="E80" s="413"/>
      <c r="F80" s="413"/>
      <c r="G80" s="426"/>
      <c r="H80" s="15">
        <v>290</v>
      </c>
      <c r="I80" s="73">
        <f>'[1]Dodatni'!J80</f>
        <v>0</v>
      </c>
      <c r="J80" s="73"/>
    </row>
    <row r="81" spans="1:10" s="2" customFormat="1" ht="13.5" customHeight="1">
      <c r="A81" s="413" t="s">
        <v>201</v>
      </c>
      <c r="B81" s="413"/>
      <c r="C81" s="413"/>
      <c r="D81" s="413"/>
      <c r="E81" s="413"/>
      <c r="F81" s="413"/>
      <c r="G81" s="426"/>
      <c r="H81" s="15">
        <v>291</v>
      </c>
      <c r="I81" s="73">
        <f>'[1]Dodatni'!J81</f>
        <v>1785809</v>
      </c>
      <c r="J81" s="73">
        <v>249500</v>
      </c>
    </row>
    <row r="82" spans="1:10" s="2" customFormat="1" ht="36" customHeight="1">
      <c r="A82" s="413" t="s">
        <v>204</v>
      </c>
      <c r="B82" s="413"/>
      <c r="C82" s="413"/>
      <c r="D82" s="413"/>
      <c r="E82" s="413"/>
      <c r="F82" s="413"/>
      <c r="G82" s="426"/>
      <c r="H82" s="15">
        <v>292</v>
      </c>
      <c r="I82" s="73">
        <f>'[1]Dodatni'!J82</f>
        <v>0</v>
      </c>
      <c r="J82" s="73"/>
    </row>
    <row r="83" spans="1:10" s="2" customFormat="1" ht="13.5" customHeight="1">
      <c r="A83" s="413" t="s">
        <v>202</v>
      </c>
      <c r="B83" s="413"/>
      <c r="C83" s="413"/>
      <c r="D83" s="413"/>
      <c r="E83" s="413"/>
      <c r="F83" s="413"/>
      <c r="G83" s="426"/>
      <c r="H83" s="15">
        <v>293</v>
      </c>
      <c r="I83" s="73">
        <f>'[1]Dodatni'!J83</f>
        <v>0</v>
      </c>
      <c r="J83" s="73"/>
    </row>
    <row r="84" spans="1:10" s="2" customFormat="1" ht="13.5" customHeight="1">
      <c r="A84" s="413" t="s">
        <v>203</v>
      </c>
      <c r="B84" s="413"/>
      <c r="C84" s="413"/>
      <c r="D84" s="413"/>
      <c r="E84" s="413"/>
      <c r="F84" s="413"/>
      <c r="G84" s="426"/>
      <c r="H84" s="15">
        <v>294</v>
      </c>
      <c r="I84" s="73">
        <f>'[1]Dodatni'!J84</f>
        <v>160552</v>
      </c>
      <c r="J84" s="73">
        <v>41864</v>
      </c>
    </row>
    <row r="85" spans="1:10" s="2" customFormat="1" ht="24.75" customHeight="1">
      <c r="A85" s="413" t="s">
        <v>2108</v>
      </c>
      <c r="B85" s="413"/>
      <c r="C85" s="413"/>
      <c r="D85" s="413"/>
      <c r="E85" s="413"/>
      <c r="F85" s="413"/>
      <c r="G85" s="426"/>
      <c r="H85" s="15">
        <v>295</v>
      </c>
      <c r="I85" s="73">
        <f>'[1]Dodatni'!J85</f>
        <v>0</v>
      </c>
      <c r="J85" s="73"/>
    </row>
    <row r="86" spans="1:10" s="2" customFormat="1" ht="24.75" customHeight="1">
      <c r="A86" s="425" t="s">
        <v>205</v>
      </c>
      <c r="B86" s="425"/>
      <c r="C86" s="425"/>
      <c r="D86" s="425"/>
      <c r="E86" s="425"/>
      <c r="F86" s="425"/>
      <c r="G86" s="432"/>
      <c r="H86" s="17">
        <v>296</v>
      </c>
      <c r="I86" s="74">
        <f>'[1]Dodatni'!J86</f>
        <v>0</v>
      </c>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v>2</v>
      </c>
      <c r="J88" s="92">
        <v>2</v>
      </c>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6:J35 I38:J38 I40:J40 I42:J47 I78:J86 I73:J76 I88:J88 I49:J67 I71:J71 I25 I37">
    <cfRule type="cellIs" priority="9" dxfId="2" operator="notEqual" stopIfTrue="1">
      <formula>ROUND(I9,0)</formula>
    </cfRule>
    <cfRule type="cellIs" priority="10" dxfId="1" operator="lessThan" stopIfTrue="1">
      <formula>0</formula>
    </cfRule>
  </conditionalFormatting>
  <conditionalFormatting sqref="I68:J70">
    <cfRule type="cellIs" priority="11" dxfId="2" operator="notEqual" stopIfTrue="1">
      <formula>ROUND(I68,0)</formula>
    </cfRule>
  </conditionalFormatting>
  <conditionalFormatting sqref="J25">
    <cfRule type="cellIs" priority="3" dxfId="2" operator="notEqual" stopIfTrue="1">
      <formula>ROUND(J25,0)</formula>
    </cfRule>
    <cfRule type="cellIs" priority="4" dxfId="1" operator="lessThan" stopIfTrue="1">
      <formula>0</formula>
    </cfRule>
  </conditionalFormatting>
  <conditionalFormatting sqref="J37">
    <cfRule type="cellIs" priority="1" dxfId="2" operator="notEqual" stopIfTrue="1">
      <formula>ROUND(J37,0)</formula>
    </cfRule>
    <cfRule type="cellIs" priority="2" dxfId="1" operator="lessThan" stopIfTrue="1">
      <formula>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46163832762; ČISTOĆA I ZELENILO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46163832762; ČISTOĆA I ZELENILO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row r="56" ht="11.25" hidden="1"/>
    <row r="57" ht="11.25" hidden="1"/>
    <row r="58" ht="11.25" hidden="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46163832762; ČISTOĆA I ZELENILO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9.75" hidden="1"/>
    <row r="86" ht="9.75"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Nives-PC</cp:lastModifiedBy>
  <cp:lastPrinted>2023-03-17T12:20:29Z</cp:lastPrinted>
  <dcterms:created xsi:type="dcterms:W3CDTF">2008-10-17T11:51:54Z</dcterms:created>
  <dcterms:modified xsi:type="dcterms:W3CDTF">2023-03-27T10:35:49Z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